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ciones" state="visible" r:id="rId4"/>
    <sheet sheetId="2" name="Marcaciones" state="visible" r:id="rId5"/>
    <sheet sheetId="3" name="Feriados" state="visible" r:id="rId6"/>
    <sheet sheetId="4" name="Listas" state="hidden" r:id="rId7"/>
  </sheets>
  <calcPr calcId="171027" fullCalcOnLoad="1"/>
</workbook>
</file>

<file path=xl/sharedStrings.xml><?xml version="1.0" encoding="utf-8"?>
<sst xmlns="http://schemas.openxmlformats.org/spreadsheetml/2006/main" count="132" uniqueCount="97">
  <si>
    <t>EnTurno</t>
  </si>
  <si>
    <t>Sobretiempo por marcaciones</t>
  </si>
  <si>
    <t>Plantilla ilustrativa: verifica los resultados con tu área de planilla. EnTurno no calcula la planilla.</t>
  </si>
  <si>
    <t>Qué calcula</t>
  </si>
  <si>
    <t>Con la hora de ingreso y de salida de cada día, separa las horas trabajadas en ordinarias, sobretiempo al 25 % (las dos primeras horas del día) y al 35 % (desde la tercera), y les pone valor en soles con el valor hora: remuneración mensual ÷ 30 ÷ 8 (÷ 240). Es el mismo cálculo de la calculadora de sobretiempo de enturno.pe.</t>
  </si>
  <si>
    <t>Las reglas</t>
  </si>
  <si>
    <t xml:space="preserve">• Sobretiempo: es voluntario, debe autorizarse y se paga con una sobretasa mínima del 25 % por hora en las dos primeras horas y del 35 % desde la tercera (TUO del D. Leg. 854, arts. 9 y 10). Puede compensarse con descanso por acuerdo; si fue así, no lo cuentes aquí.
• Refrigerio: al menos 45 minutos, fuera de la jornada salvo pacto (D.S. 008-2002-TR). Se resta de las horas trabajadas.
• Descanso semanal o feriado trabajado sin descanso sustitutorio: cada hora suma la labor más una sobretasa del 100 %, es decir dos valores hora, además del día que ya paga la remuneración (D. Leg. 713). Marca «Sí» en esa fila.
• Horario nocturno (22:00 a 06:00): no suma un porcentaje por hora. Quien trabaja en horario nocturno no puede percibir menos que la RMV más 35 %. Marca «Sí» arriba y la plantilla compara la remuneración con ese piso.</t>
  </si>
  <si>
    <t>Qué no hace</t>
  </si>
  <si>
    <t>No decide si una hora fue sobretiempo autorizado: toma como sobretiempo todo lo que pasa la jornada diaria. No calcula la planilla, la remuneración del mes, gratificaciones, CTS, aportes ni descuentos. No resuelve regímenes especiales, jornadas atípicas promediadas ni personal de dirección o de confianza.</t>
  </si>
  <si>
    <t>Las columnas</t>
  </si>
  <si>
    <t>Blancas o amarillas: las escribes tú. Grises: se calculan. «Revisar» avisa si falta una marcación, si falta la fecha o si en un descanso o feriado se pasó la jornada (esas horas se valoran todas con la sobretasa del 100 %: confírmalo con tu área de planilla).</t>
  </si>
  <si>
    <t>enturno.pe — Software de turnos y asistencia para empresas del Perú</t>
  </si>
  <si>
    <t>Plantilla gratuita · ilustrativa · verifica con tu área de planilla</t>
  </si>
  <si>
    <t>https://enturno.pe/plantillas/sobretiempo-por-marcaciones</t>
  </si>
  <si>
    <t>Versión 2026-10-09 · normas revisadas el 9 de octubre de 2026 · RMV S/ 1,230</t>
  </si>
  <si>
    <r>
      <rPr>
        <color rgb="FF5D5F6B"/>
        <sz val="10"/>
      </rPr>
      <t>Una fila por fecha: ingreso, salida y minutos de refrigerio. Si hubo dos tramos el mismo día, súmalos en una fila: las dos primeras horas de sobretiempo se cuentan por día. Un turno que cruza la medianoche va en la fecha en que empezó. Las celdas amarillas son un ejemplo.</t>
    </r>
    <r>
      <rPr>
        <i/>
        <color rgb="FF7A2415"/>
        <sz val="10"/>
      </rPr>
      <t xml:space="preserve">
Plantilla ilustrativa: verifica los resultados con tu área de planilla. EnTurno no calcula la planilla.</t>
    </r>
  </si>
  <si>
    <t>Trabajador</t>
  </si>
  <si>
    <t>Persona 1 (ejemplo)</t>
  </si>
  <si>
    <t>Remuneración mensual</t>
  </si>
  <si>
    <t>A sumar a la remuneración</t>
  </si>
  <si>
    <t>Jornada diaria (horas)</t>
  </si>
  <si>
    <t>Sobretiempo al 25 % y al 35 %, y horas en descanso o feriado sin descanso sustitutorio. No incluye la remuneración del mes.</t>
  </si>
  <si>
    <t>Valor hora (÷ 30 ÷ 8)</t>
  </si>
  <si>
    <t>RMV vigente</t>
  </si>
  <si>
    <t>¿Trabaja en horario nocturno?</t>
  </si>
  <si>
    <t>No</t>
  </si>
  <si>
    <t>Piso nocturno (RMV + 35 %)</t>
  </si>
  <si>
    <t>Remuneración frente al piso</t>
  </si>
  <si>
    <t>Falta</t>
  </si>
  <si>
    <t>Fecha</t>
  </si>
  <si>
    <t>Día</t>
  </si>
  <si>
    <t>Ingreso</t>
  </si>
  <si>
    <t>Salida</t>
  </si>
  <si>
    <t>Refrigerio (min)</t>
  </si>
  <si>
    <t>¿Descanso o feriado sin sustitutorio?</t>
  </si>
  <si>
    <t>Horas trabajadas</t>
  </si>
  <si>
    <t>Ordinarias</t>
  </si>
  <si>
    <t>Sobretiempo 25 % (h)</t>
  </si>
  <si>
    <t>Sobretiempo 35 % (h)</t>
  </si>
  <si>
    <t>Descanso o feriado (h)</t>
  </si>
  <si>
    <t>Horas 22:00–06:00</t>
  </si>
  <si>
    <t>Sobretiempo 25 % (S/)</t>
  </si>
  <si>
    <t>Sobretiempo 35 % (S/)</t>
  </si>
  <si>
    <t>Descanso o feriado (S/)</t>
  </si>
  <si>
    <t>Total del día (S/)</t>
  </si>
  <si>
    <t>Revisar</t>
  </si>
  <si>
    <t>Sí</t>
  </si>
  <si>
    <t>Total del periodo</t>
  </si>
  <si>
    <t>Feriados nacionales</t>
  </si>
  <si>
    <r>
      <rPr>
        <color rgb="FF5D5F6B"/>
        <sz val="10"/>
      </rPr>
      <t>Los feriados nacionales de 2026 y 2027 (D. Leg. 713, art. 6, y sus modificatorias). 2027 repite las fechas fijas de ley y mueve la Semana Santa: Jueves Santo 25 y Viernes Santo 26 de marzo. Si se aprueba un feriado nuevo, agrégalo en las filas en blanco: las demás hojas lo leen de aquí.</t>
    </r>
    <r>
      <rPr>
        <i/>
        <color rgb="FF7A2415"/>
        <sz val="10"/>
      </rPr>
      <t xml:space="preserve">
Plantilla ilustrativa: verifica los resultados con tu área de planilla. EnTurno no calcula la planilla.</t>
    </r>
  </si>
  <si>
    <t>Feriado</t>
  </si>
  <si>
    <t>Nota</t>
  </si>
  <si>
    <t>Año Nuevo</t>
  </si>
  <si>
    <t>Jueves Santo</t>
  </si>
  <si>
    <t>Viernes Santo</t>
  </si>
  <si>
    <t>Día del Trabajo</t>
  </si>
  <si>
    <t>Batalla de Arica y Día de la Bandera</t>
  </si>
  <si>
    <t>San Pedro y San Pablo</t>
  </si>
  <si>
    <t>Día de la Fuerza Aérea del Perú</t>
  </si>
  <si>
    <t>Fiestas Patrias</t>
  </si>
  <si>
    <t>Batalla de Junín</t>
  </si>
  <si>
    <t>Santa Rosa de Lima</t>
  </si>
  <si>
    <t>Combate de Angamos</t>
  </si>
  <si>
    <t>Día de Todos los Santos</t>
  </si>
  <si>
    <t>Inmaculada Concepción</t>
  </si>
  <si>
    <t>Batalla de Ayacucho</t>
  </si>
  <si>
    <t>Navidad</t>
  </si>
  <si>
    <t>Fecha movible: Domingo de Pascua 28 de marzo</t>
  </si>
  <si>
    <t>Corto</t>
  </si>
  <si>
    <t>Inicio de mes</t>
  </si>
  <si>
    <t>Mes</t>
  </si>
  <si>
    <t>domingo</t>
  </si>
  <si>
    <t>dom</t>
  </si>
  <si>
    <t>Enero</t>
  </si>
  <si>
    <t>lunes</t>
  </si>
  <si>
    <t>lun</t>
  </si>
  <si>
    <t>Febrero</t>
  </si>
  <si>
    <t>martes</t>
  </si>
  <si>
    <t>mar</t>
  </si>
  <si>
    <t>Marzo</t>
  </si>
  <si>
    <t>miércoles</t>
  </si>
  <si>
    <t>mié</t>
  </si>
  <si>
    <t>Abril</t>
  </si>
  <si>
    <t>jueves</t>
  </si>
  <si>
    <t>jue</t>
  </si>
  <si>
    <t>Mayo</t>
  </si>
  <si>
    <t>viernes</t>
  </si>
  <si>
    <t>vie</t>
  </si>
  <si>
    <t>Junio</t>
  </si>
  <si>
    <t>sábado</t>
  </si>
  <si>
    <t>sáb</t>
  </si>
  <si>
    <t>Julio</t>
  </si>
  <si>
    <t>Agosto</t>
  </si>
  <si>
    <t>Setiembre</t>
  </si>
  <si>
    <t>Octubre</t>
  </si>
  <si>
    <t>Noviembre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</si>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</sst>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S/ &quot;#,##0.00"/>
    <numFmt numFmtId="165" formatCode="0.##"/>
    <numFmt numFmtId="166" formatCode="dd/mm/yyyy"/>
    <numFmt numFmtId="167" formatCode="hh:mm"/>
  </numFmts>
  <fonts count="15" x14ac:knownFonts="1">
    <font>
      <color theme="1"/>
      <family val="2"/>
      <scheme val="minor"/>
      <sz val="11"/>
      <name val="Calibri"/>
    </font>
    <font>
      <b/>
      <color rgb="FF2B2F55"/>
      <sz val="20"/>
    </font>
    <font>
      <b/>
      <color rgb="FF2B2F55"/>
      <sz val="14"/>
    </font>
    <font>
      <b/>
      <color rgb="FF7A2415"/>
      <sz val="11"/>
    </font>
    <font>
      <b/>
      <color rgb="FF2B2F55"/>
      <sz val="12"/>
    </font>
    <font>
      <sz val="11"/>
    </font>
    <font>
      <b/>
      <color rgb="FF2B2F55"/>
      <sz val="9"/>
    </font>
    <font>
      <i/>
      <color rgb="FF5D5F6B"/>
      <sz val="9"/>
    </font>
    <font>
      <u/>
      <color rgb="FF2B2F55"/>
      <sz val="9"/>
    </font>
    <font>
      <color rgb="FF5D5F6B"/>
      <sz val="10"/>
    </font>
    <font>
      <b/>
      <sz val="11"/>
    </font>
    <font>
      <b/>
      <sz val="12"/>
    </font>
    <font>
      <b/>
      <color rgb="FFFFFFFF"/>
      <sz val="10"/>
    </font>
    <font>
      <color rgb="FF7A2415"/>
      <sz val="10"/>
    </font>
    <font>
      <b/>
    </font>
  </fonts>
  <fills count="6">
    <fill>
      <patternFill patternType="none"/>
    </fill>
    <fill>
      <patternFill patternType="gray125"/>
    </fill>
    <fill>
      <patternFill patternType="solid">
        <fgColor rgb="FFFDF3E1"/>
      </patternFill>
    </fill>
    <fill>
      <patternFill patternType="solid">
        <fgColor rgb="FFF1F0EB"/>
      </patternFill>
    </fill>
    <fill>
      <patternFill patternType="solid">
        <fgColor rgb="FFF6F5F0"/>
      </patternFill>
    </fill>
    <fill>
      <patternFill patternType="solid">
        <fgColor rgb="FF2B2F55"/>
      </patternFill>
    </fill>
  </fills>
  <borders count="3">
    <border>
      <left/>
      <right/>
      <top/>
      <bottom/>
      <diagonal/>
    </border>
    <border>
      <left/>
      <right/>
      <top/>
      <bottom style="medium">
        <color rgb="FFD91023"/>
      </bottom>
      <diagonal/>
    </border>
    <border>
      <left style="thin">
        <color rgb="FFDDDCD4"/>
      </left>
      <right style="thin">
        <color rgb="FFDDDCD4"/>
      </right>
      <top style="thin">
        <color rgb="FFDDDCD4"/>
      </top>
      <bottom style="thin">
        <color rgb="FFDDDCD4"/>
      </bottom>
      <diagonal/>
    </border>
  </borders>
  <cellStyleXfs count="1">
    <xf numFmtId="0" fontId="0" fillId="0" borderId="0"/>
  </cellStyleXfs>
  <cellXfs count="33">
    <xf numFmtId="0" fontId="0" fillId="0" borderId="0" xfId="0"/>
    <xf numFmtId="0" fontId="1" fillId="0" borderId="1" xfId="0" applyFont="1" applyBorder="1" applyAlignment="1">
      <alignment vertical="center" indent="3"/>
    </xf>
    <xf numFmtId="0" fontId="2" fillId="0" borderId="0" xfId="0" applyFont="1" applyAlignment="1">
      <alignment vertical="center"/>
    </xf>
    <xf numFmtId="0" fontId="3" fillId="0" borderId="0" xfId="0" applyFont="1" applyAlignment="1">
      <alignment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0" fillId="0" borderId="0" xfId="0" applyAlignment="1">
      <alignment vertical="top" wrapText="1"/>
    </xf>
    <xf numFmtId="0" fontId="9" fillId="0" borderId="0" xfId="0" applyFont="1" applyAlignment="1">
      <alignment vertical="center" wrapText="1"/>
    </xf>
    <xf numFmtId="0" fontId="10" fillId="2" borderId="2" xfId="0" applyFont="1" applyFill="1" applyBorder="1"/>
    <xf numFmtId="164" fontId="10" fillId="2" borderId="2" xfId="0" applyNumberFormat="1" applyFont="1" applyFill="1" applyBorder="1"/>
    <xf numFmtId="164" fontId="11" fillId="3" borderId="0" xfId="0" applyNumberFormat="1" applyFont="1" applyFill="1"/>
    <xf numFmtId="165" fontId="10" fillId="0" borderId="2" xfId="0" applyNumberFormat="1" applyFont="1" applyBorder="1"/>
    <xf numFmtId="164" fontId="0" fillId="4" borderId="0" xfId="0" applyNumberFormat="1" applyFill="1"/>
    <xf numFmtId="164" fontId="10" fillId="0" borderId="2" xfId="0" applyNumberFormat="1" applyFont="1" applyBorder="1"/>
    <xf numFmtId="0" fontId="0" fillId="4" borderId="0" xfId="0" applyFill="1"/>
    <xf numFmtId="0" fontId="12" fillId="5" borderId="2" xfId="0" applyFont="1" applyFill="1" applyBorder="1" applyAlignment="1">
      <alignment horizontal="center" vertical="center" wrapText="1"/>
    </xf>
    <xf numFmtId="166" fontId="0" fillId="2" borderId="2" xfId="0" applyNumberFormat="1" applyFill="1" applyBorder="1" applyAlignment="1">
      <alignment vertical="center"/>
    </xf>
    <xf numFmtId="0" fontId="0" fillId="4" borderId="2" xfId="0" applyFill="1" applyBorder="1" applyAlignment="1">
      <alignment vertical="center"/>
    </xf>
    <xf numFmtId="167" fontId="0" fillId="2" borderId="2" xfId="0" applyNumberFormat="1" applyFill="1" applyBorder="1" applyAlignment="1">
      <alignment vertical="center"/>
    </xf>
    <xf numFmtId="0" fontId="0" fillId="2" borderId="2" xfId="0" applyFill="1" applyBorder="1" applyAlignment="1">
      <alignment vertical="center"/>
    </xf>
    <xf numFmtId="2" fontId="0" fillId="4" borderId="2" xfId="0" applyNumberFormat="1" applyFill="1" applyBorder="1" applyAlignment="1">
      <alignment vertical="center"/>
    </xf>
    <xf numFmtId="164" fontId="0" fillId="4" borderId="2" xfId="0" applyNumberFormat="1" applyFill="1" applyBorder="1" applyAlignment="1">
      <alignment vertical="center"/>
    </xf>
    <xf numFmtId="0" fontId="13" fillId="4" borderId="2" xfId="0" applyFont="1" applyFill="1" applyBorder="1" applyAlignment="1">
      <alignment vertical="center"/>
    </xf>
    <xf numFmtId="166" fontId="0" fillId="0" borderId="2" xfId="0" applyNumberFormat="1" applyBorder="1" applyAlignment="1">
      <alignment vertical="center"/>
    </xf>
    <xf numFmtId="167" fontId="0" fillId="0" borderId="2" xfId="0" applyNumberFormat="1" applyBorder="1" applyAlignment="1">
      <alignment vertical="center"/>
    </xf>
    <xf numFmtId="0" fontId="0" fillId="0" borderId="2" xfId="0" applyBorder="1" applyAlignment="1">
      <alignment vertical="center"/>
    </xf>
    <xf numFmtId="0" fontId="14" fillId="0" borderId="0" xfId="0" applyFont="1"/>
    <xf numFmtId="2" fontId="14" fillId="3" borderId="0" xfId="0" applyNumberFormat="1" applyFont="1" applyFill="1"/>
    <xf numFmtId="164" fontId="14" fillId="3" borderId="0" xfId="0" applyNumberFormat="1" applyFont="1" applyFill="1"/>
    <xf numFmtId="166" fontId="0" fillId="0" borderId="0" xfId="0" applyNumberFormat="1"/>
  </cellXfs>
  <cellStyles count="1">
    <cellStyle name="Normal" xfId="0" builtinId="0"/>
  </cellStyles>
  <dxfs count="1">
    <dxf>
      <font>
        <color rgb="FF7A2415"/>
      </font>
      <fill>
        <patternFill patternType="solid">
          <bgColor rgb="FFF6B3A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88000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9600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11200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urno.pe/plantillas/sobretiempo-por-marcacione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enturno.pe/plantillas/sobretiempo-por-marcacione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enturno.pe/plantillas/sobretiempo-por-marcaciones"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howGridLines="0"/>
  </sheetViews>
  <sheetFormatPr defaultRowHeight="15" outlineLevelRow="0" outlineLevelCol="0" x14ac:dyDescent="55"/>
  <cols>
    <col min="1" max="1" width="110" customWidth="1"/>
  </cols>
  <sheetData>
    <row r="1" ht="34" customHeight="1" spans="1:1" x14ac:dyDescent="0.25">
      <c r="A1" s="1" t="s">
        <v>0</v>
      </c>
    </row>
    <row r="2" ht="24" customHeight="1" spans="1:1" x14ac:dyDescent="0.25">
      <c r="A2" s="2" t="s">
        <v>1</v>
      </c>
    </row>
    <row r="3" spans="1:1" x14ac:dyDescent="0.25">
      <c r="A3" s="3" t="s">
        <v>2</v>
      </c>
    </row>
    <row r="5" spans="1:1" x14ac:dyDescent="0.25">
      <c r="A5" s="4" t="s">
        <v>3</v>
      </c>
    </row>
    <row r="6" ht="64" customHeight="1" spans="1:1" x14ac:dyDescent="0.25">
      <c r="A6" s="5" t="s">
        <v>4</v>
      </c>
    </row>
    <row r="8" spans="1:1" x14ac:dyDescent="0.25">
      <c r="A8" s="4" t="s">
        <v>5</v>
      </c>
    </row>
    <row r="9" ht="169" customHeight="1" spans="1:1" x14ac:dyDescent="0.25">
      <c r="A9" s="5" t="s">
        <v>6</v>
      </c>
    </row>
    <row r="11" spans="1:1" x14ac:dyDescent="0.25">
      <c r="A11" s="4" t="s">
        <v>7</v>
      </c>
    </row>
    <row r="12" ht="49" customHeight="1" spans="1:1" x14ac:dyDescent="0.25">
      <c r="A12" s="5" t="s">
        <v>8</v>
      </c>
    </row>
    <row r="14" spans="1:1" x14ac:dyDescent="0.25">
      <c r="A14" s="4" t="s">
        <v>9</v>
      </c>
    </row>
    <row r="15" ht="49" customHeight="1" spans="1:1" x14ac:dyDescent="0.25">
      <c r="A15" s="5" t="s">
        <v>10</v>
      </c>
    </row>
    <row r="17" spans="1:1" x14ac:dyDescent="0.25">
      <c r="A17" s="6" t="s">
        <v>11</v>
      </c>
    </row>
    <row r="18" spans="1:1" x14ac:dyDescent="0.25">
      <c r="A18" s="7" t="s">
        <v>12</v>
      </c>
    </row>
    <row r="19" spans="1:1" x14ac:dyDescent="0.25">
      <c r="A19" s="8" t="s">
        <v>13</v>
      </c>
    </row>
    <row r="20" spans="1:1" x14ac:dyDescent="0.25">
      <c r="A20" s="7" t="s">
        <v>14</v>
      </c>
    </row>
  </sheetData>
  <hyperlinks>
    <hyperlink ref="A19" r:id="rId1"/>
  </hyperlinks>
  <pageMargins left="0.7" right="0.7" top="0.75" bottom="0.75" header="0.3" footer="0.3"/>
  <pageSetup orientation="portrait" horizontalDpi="4294967295" verticalDpi="4294967295" scale="100" fitToWidth="1" fitToHeigh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1"/>
  <sheetViews>
    <sheetView workbookViewId="0" showGridLines="0">
      <pane ySplit="14" topLeftCell="A15" activePane="bottomLeft" state="frozen"/>
      <selection pane="bottomLeft"/>
    </sheetView>
  </sheetViews>
  <sheetFormatPr defaultRowHeight="15" outlineLevelRow="0" outlineLevelCol="0" x14ac:dyDescent="55"/>
  <cols>
    <col min="1" max="1" width="30" customWidth="1"/>
    <col min="2" max="2" width="18" customWidth="1"/>
    <col min="3" max="4" width="10" customWidth="1"/>
    <col min="5" max="5" width="11" customWidth="1"/>
    <col min="6" max="6" width="16" customWidth="1"/>
    <col min="7" max="8" width="11" customWidth="1"/>
    <col min="9" max="12" width="12" customWidth="1"/>
    <col min="13" max="16" width="13" customWidth="1"/>
    <col min="17" max="17" width="30" customWidth="1"/>
    <col min="18" max="18" width="3" customWidth="1"/>
    <col min="19" max="20" width="8" hidden="1" customWidth="1"/>
  </cols>
  <sheetData>
    <row r="1" ht="34" customHeight="1" spans="1:17" x14ac:dyDescent="0.25">
      <c r="A1" s="1" t="s">
        <v>0</v>
      </c>
      <c r="B1" s="1"/>
      <c r="C1" s="1"/>
      <c r="D1" s="1"/>
      <c r="E1" s="1"/>
      <c r="F1" s="1"/>
      <c r="G1" s="1"/>
      <c r="H1" s="1"/>
      <c r="I1" s="1"/>
      <c r="J1" s="1"/>
      <c r="K1" s="1"/>
      <c r="L1" s="1"/>
      <c r="M1" s="1"/>
      <c r="N1" s="1"/>
      <c r="O1" s="1"/>
      <c r="P1" s="1"/>
      <c r="Q1" s="1"/>
    </row>
    <row r="2" ht="24" customHeight="1" spans="1:17" x14ac:dyDescent="0.25">
      <c r="A2" s="2" t="s">
        <v>1</v>
      </c>
      <c r="B2" s="2"/>
      <c r="C2" s="2"/>
      <c r="D2" s="2"/>
      <c r="E2" s="2"/>
      <c r="F2" s="2"/>
      <c r="G2" s="2"/>
      <c r="H2" s="2"/>
      <c r="I2" s="2"/>
      <c r="J2" s="2"/>
      <c r="K2" s="2"/>
      <c r="L2" s="2"/>
      <c r="M2" s="2"/>
      <c r="N2" s="2"/>
      <c r="O2" s="2"/>
      <c r="P2" s="2"/>
      <c r="Q2" s="2"/>
    </row>
    <row r="3" ht="46" customHeight="1" spans="1:17" x14ac:dyDescent="0.25">
      <c r="A3" s="9" t="s">
        <v>15</v>
      </c>
      <c r="B3" s="9"/>
      <c r="C3" s="9"/>
      <c r="D3" s="9"/>
      <c r="E3" s="9"/>
      <c r="F3" s="9"/>
      <c r="G3" s="9"/>
      <c r="H3" s="9"/>
      <c r="I3" s="9"/>
      <c r="J3" s="9"/>
      <c r="K3" s="9"/>
      <c r="L3" s="9"/>
      <c r="M3" s="9"/>
      <c r="N3" s="9"/>
      <c r="O3" s="9"/>
      <c r="P3" s="9"/>
      <c r="Q3" s="9"/>
    </row>
    <row r="5" ht="20" customHeight="1" spans="1:4" x14ac:dyDescent="0.25">
      <c r="A5" s="10" t="s">
        <v>16</v>
      </c>
      <c r="B5" s="11" t="s">
        <v>17</v>
      </c>
      <c r="C5" s="11"/>
      <c r="D5" s="11"/>
    </row>
    <row r="6" ht="20" customHeight="1" spans="1:9" x14ac:dyDescent="0.25">
      <c r="A6" s="10" t="s">
        <v>18</v>
      </c>
      <c r="B6" s="12">
        <v>2400</v>
      </c>
      <c r="F6" s="10" t="s">
        <v>19</v>
      </c>
      <c r="G6" s="10"/>
      <c r="H6" s="10"/>
      <c r="I6" s="13">
        <f>P46</f>
      </c>
    </row>
    <row r="7" ht="20" customHeight="1" spans="1:13" x14ac:dyDescent="0.25">
      <c r="A7" s="10" t="s">
        <v>20</v>
      </c>
      <c r="B7" s="14">
        <v>8</v>
      </c>
      <c r="F7" s="10" t="s">
        <v>21</v>
      </c>
      <c r="G7" s="10"/>
      <c r="H7" s="10"/>
      <c r="I7" s="10"/>
      <c r="J7" s="10"/>
      <c r="K7" s="10"/>
      <c r="L7" s="10"/>
      <c r="M7" s="10"/>
    </row>
    <row r="8" ht="20" customHeight="1" spans="1:13" x14ac:dyDescent="0.25">
      <c r="A8" s="10" t="s">
        <v>22</v>
      </c>
      <c r="B8" s="15">
        <f>IF(ISNUMBER(B6),B6/240,"")</f>
      </c>
      <c r="F8" s="10"/>
      <c r="G8" s="10"/>
      <c r="H8" s="10"/>
      <c r="I8" s="10"/>
      <c r="J8" s="10"/>
      <c r="K8" s="10"/>
      <c r="L8" s="10"/>
      <c r="M8" s="10"/>
    </row>
    <row r="9" ht="20" customHeight="1" spans="1:2" x14ac:dyDescent="0.25">
      <c r="A9" s="10" t="s">
        <v>23</v>
      </c>
      <c r="B9" s="16">
        <v>1230</v>
      </c>
    </row>
    <row r="10" ht="20" customHeight="1" spans="1:2" x14ac:dyDescent="0.25">
      <c r="A10" s="10" t="s">
        <v>24</v>
      </c>
      <c r="B10" s="11" t="s">
        <v>25</v>
      </c>
    </row>
    <row r="11" ht="20" customHeight="1" spans="1:2" x14ac:dyDescent="0.25">
      <c r="A11" s="10" t="s">
        <v>26</v>
      </c>
      <c r="B11" s="15">
        <f>ROUND(B9*1.35,2)</f>
      </c>
    </row>
    <row r="12" ht="20" customHeight="1" spans="1:4" x14ac:dyDescent="0.25">
      <c r="A12" s="10" t="s">
        <v>27</v>
      </c>
      <c r="B12" s="17">
        <f>IF(OR(B10="Sí",B10="Si"),IF(B6&gt;=B11,"Cumple","No cumple"),"No aplica")</f>
      </c>
      <c r="C12" s="10" t="s">
        <v>28</v>
      </c>
      <c r="D12" s="15">
        <f>IF(B12="No cumple",ROUND(B11-B6,2),0)</f>
      </c>
    </row>
    <row r="14" ht="42" customHeight="1" spans="1:17" x14ac:dyDescent="0.25">
      <c r="A14" s="18" t="s">
        <v>29</v>
      </c>
      <c r="B14" s="18" t="s">
        <v>30</v>
      </c>
      <c r="C14" s="18" t="s">
        <v>31</v>
      </c>
      <c r="D14" s="18" t="s">
        <v>32</v>
      </c>
      <c r="E14" s="18" t="s">
        <v>33</v>
      </c>
      <c r="F14" s="18" t="s">
        <v>34</v>
      </c>
      <c r="G14" s="18" t="s">
        <v>35</v>
      </c>
      <c r="H14" s="18" t="s">
        <v>36</v>
      </c>
      <c r="I14" s="18" t="s">
        <v>37</v>
      </c>
      <c r="J14" s="18" t="s">
        <v>38</v>
      </c>
      <c r="K14" s="18" t="s">
        <v>39</v>
      </c>
      <c r="L14" s="18" t="s">
        <v>40</v>
      </c>
      <c r="M14" s="18" t="s">
        <v>41</v>
      </c>
      <c r="N14" s="18" t="s">
        <v>42</v>
      </c>
      <c r="O14" s="18" t="s">
        <v>43</v>
      </c>
      <c r="P14" s="18" t="s">
        <v>44</v>
      </c>
      <c r="Q14" s="18" t="s">
        <v>45</v>
      </c>
    </row>
    <row r="15" spans="1:20" x14ac:dyDescent="0.25">
      <c r="A15" s="19">
        <v>46300</v>
      </c>
      <c r="B15" s="20">
        <f>IF(ISNUMBER(A15),INDEX(Listas!$A$2:$A$8,WEEKDAY(A15))&amp;IF(COUNTIF(Feriados!$A$6:$A$49,A15)&gt;0," · feriado",""),"")</f>
      </c>
      <c r="C15" s="21">
        <v>0.3333333333333333</v>
      </c>
      <c r="D15" s="21">
        <v>0.7395833333333334</v>
      </c>
      <c r="E15" s="22">
        <v>45</v>
      </c>
      <c r="F15" s="22" t="s">
        <v>25</v>
      </c>
      <c r="G15" s="23">
        <f>IF(S15="","",MAX(0,S15-N(E15))/60)</f>
      </c>
      <c r="H15" s="23">
        <f>IF(G15="","",IF(OR(F15="Sí",F15="Si"),0,MIN(G15,$B$7)))</f>
      </c>
      <c r="I15" s="23">
        <f>IF(G15="","",IF(OR(F15="Sí",F15="Si"),0,MIN(2,MAX(0,G15-$B$7))))</f>
      </c>
      <c r="J15" s="23">
        <f>IF(G15="","",IF(OR(F15="Sí",F15="Si"),0,MAX(0,G15-$B$7-2)))</f>
      </c>
      <c r="K15" s="23">
        <f>IF(G15="","",IF(OR(F15="Sí",F15="Si"),G15,0))</f>
      </c>
      <c r="L15" s="23">
        <f>IF(S15="","",(MAX(0,MIN(T15+S15,360)-T15)+MAX(0,MIN(T15+S15,1800)-MAX(T15,1320))+MAX(0,MIN(T15+S15,3240)-MAX(T15,2760)))/60)</f>
      </c>
      <c r="M15" s="24">
        <f>IF(OR(G15="",NOT(ISNUMBER($B$8))),"",ROUND(I15*$B$8*1.25,2))</f>
      </c>
      <c r="N15" s="24">
        <f>IF(OR(G15="",NOT(ISNUMBER($B$8))),"",ROUND(J15*$B$8*1.35,2))</f>
      </c>
      <c r="O15" s="24">
        <f>IF(OR(G15="",NOT(ISNUMBER($B$8))),"",ROUND(K15*$B$8*2,2))</f>
      </c>
      <c r="P15" s="24">
        <f>IF(M15="","",M15+N15+O15)</f>
      </c>
      <c r="Q15" s="25">
        <f>IF(AND(ISNUMBER(C15),NOT(ISNUMBER(D15))),"Falta la salida",IF(AND(ISNUMBER(D15),NOT(ISNUMBER(C15))),"Falta el ingreso",IF(AND(ISNUMBER(C15),NOT(ISNUMBER(A15))),"Falta la fecha",IF(AND(ISNUMBER(G15),OR(F15="Sí",F15="Si"),G15&gt;$B$7),"Pasó la jornada en descanso o feriado: consúltalo con planilla",""))))</f>
      </c>
      <c r="S15">
        <f>IF(AND(ISNUMBER(C15),ISNUMBER(D15)),ROUND(MOD(D15-C15,1)*1440,0),"")</f>
      </c>
      <c r="T15">
        <f>IF(ISNUMBER(C15),ROUND(C15*1440,0),"")</f>
      </c>
    </row>
    <row r="16" spans="1:20" x14ac:dyDescent="0.25">
      <c r="A16" s="19">
        <v>46301</v>
      </c>
      <c r="B16" s="20">
        <f>IF(ISNUMBER(A16),INDEX(Listas!$A$2:$A$8,WEEKDAY(A16))&amp;IF(COUNTIF(Feriados!$A$6:$A$49,A16)&gt;0," · feriado",""),"")</f>
      </c>
      <c r="C16" s="21">
        <v>0.3333333333333333</v>
      </c>
      <c r="D16" s="21">
        <v>0.8333333333333334</v>
      </c>
      <c r="E16" s="22">
        <v>45</v>
      </c>
      <c r="F16" s="22" t="s">
        <v>25</v>
      </c>
      <c r="G16" s="23">
        <f>IF(S16="","",MAX(0,S16-N(E16))/60)</f>
      </c>
      <c r="H16" s="23">
        <f>IF(G16="","",IF(OR(F16="Sí",F16="Si"),0,MIN(G16,$B$7)))</f>
      </c>
      <c r="I16" s="23">
        <f>IF(G16="","",IF(OR(F16="Sí",F16="Si"),0,MIN(2,MAX(0,G16-$B$7))))</f>
      </c>
      <c r="J16" s="23">
        <f>IF(G16="","",IF(OR(F16="Sí",F16="Si"),0,MAX(0,G16-$B$7-2)))</f>
      </c>
      <c r="K16" s="23">
        <f>IF(G16="","",IF(OR(F16="Sí",F16="Si"),G16,0))</f>
      </c>
      <c r="L16" s="23">
        <f>IF(S16="","",(MAX(0,MIN(T16+S16,360)-T16)+MAX(0,MIN(T16+S16,1800)-MAX(T16,1320))+MAX(0,MIN(T16+S16,3240)-MAX(T16,2760)))/60)</f>
      </c>
      <c r="M16" s="24">
        <f>IF(OR(G16="",NOT(ISNUMBER($B$8))),"",ROUND(I16*$B$8*1.25,2))</f>
      </c>
      <c r="N16" s="24">
        <f>IF(OR(G16="",NOT(ISNUMBER($B$8))),"",ROUND(J16*$B$8*1.35,2))</f>
      </c>
      <c r="O16" s="24">
        <f>IF(OR(G16="",NOT(ISNUMBER($B$8))),"",ROUND(K16*$B$8*2,2))</f>
      </c>
      <c r="P16" s="24">
        <f>IF(M16="","",M16+N16+O16)</f>
      </c>
      <c r="Q16" s="25">
        <f>IF(AND(ISNUMBER(C16),NOT(ISNUMBER(D16))),"Falta la salida",IF(AND(ISNUMBER(D16),NOT(ISNUMBER(C16))),"Falta el ingreso",IF(AND(ISNUMBER(C16),NOT(ISNUMBER(A16))),"Falta la fecha",IF(AND(ISNUMBER(G16),OR(F16="Sí",F16="Si"),G16&gt;$B$7),"Pasó la jornada en descanso o feriado: consúltalo con planilla",""))))</f>
      </c>
      <c r="S16">
        <f>IF(AND(ISNUMBER(C16),ISNUMBER(D16)),ROUND(MOD(D16-C16,1)*1440,0),"")</f>
      </c>
      <c r="T16">
        <f>IF(ISNUMBER(C16),ROUND(C16*1440,0),"")</f>
      </c>
    </row>
    <row r="17" spans="1:20" x14ac:dyDescent="0.25">
      <c r="A17" s="19">
        <v>46303</v>
      </c>
      <c r="B17" s="20">
        <f>IF(ISNUMBER(A17),INDEX(Listas!$A$2:$A$8,WEEKDAY(A17))&amp;IF(COUNTIF(Feriados!$A$6:$A$49,A17)&gt;0," · feriado",""),"")</f>
      </c>
      <c r="C17" s="21">
        <v>0.3333333333333333</v>
      </c>
      <c r="D17" s="21">
        <v>0.6979166666666666</v>
      </c>
      <c r="E17" s="22">
        <v>45</v>
      </c>
      <c r="F17" s="22" t="s">
        <v>46</v>
      </c>
      <c r="G17" s="23">
        <f>IF(S17="","",MAX(0,S17-N(E17))/60)</f>
      </c>
      <c r="H17" s="23">
        <f>IF(G17="","",IF(OR(F17="Sí",F17="Si"),0,MIN(G17,$B$7)))</f>
      </c>
      <c r="I17" s="23">
        <f>IF(G17="","",IF(OR(F17="Sí",F17="Si"),0,MIN(2,MAX(0,G17-$B$7))))</f>
      </c>
      <c r="J17" s="23">
        <f>IF(G17="","",IF(OR(F17="Sí",F17="Si"),0,MAX(0,G17-$B$7-2)))</f>
      </c>
      <c r="K17" s="23">
        <f>IF(G17="","",IF(OR(F17="Sí",F17="Si"),G17,0))</f>
      </c>
      <c r="L17" s="23">
        <f>IF(S17="","",(MAX(0,MIN(T17+S17,360)-T17)+MAX(0,MIN(T17+S17,1800)-MAX(T17,1320))+MAX(0,MIN(T17+S17,3240)-MAX(T17,2760)))/60)</f>
      </c>
      <c r="M17" s="24">
        <f>IF(OR(G17="",NOT(ISNUMBER($B$8))),"",ROUND(I17*$B$8*1.25,2))</f>
      </c>
      <c r="N17" s="24">
        <f>IF(OR(G17="",NOT(ISNUMBER($B$8))),"",ROUND(J17*$B$8*1.35,2))</f>
      </c>
      <c r="O17" s="24">
        <f>IF(OR(G17="",NOT(ISNUMBER($B$8))),"",ROUND(K17*$B$8*2,2))</f>
      </c>
      <c r="P17" s="24">
        <f>IF(M17="","",M17+N17+O17)</f>
      </c>
      <c r="Q17" s="25">
        <f>IF(AND(ISNUMBER(C17),NOT(ISNUMBER(D17))),"Falta la salida",IF(AND(ISNUMBER(D17),NOT(ISNUMBER(C17))),"Falta el ingreso",IF(AND(ISNUMBER(C17),NOT(ISNUMBER(A17))),"Falta la fecha",IF(AND(ISNUMBER(G17),OR(F17="Sí",F17="Si"),G17&gt;$B$7),"Pasó la jornada en descanso o feriado: consúltalo con planilla",""))))</f>
      </c>
      <c r="S17">
        <f>IF(AND(ISNUMBER(C17),ISNUMBER(D17)),ROUND(MOD(D17-C17,1)*1440,0),"")</f>
      </c>
      <c r="T17">
        <f>IF(ISNUMBER(C17),ROUND(C17*1440,0),"")</f>
      </c>
    </row>
    <row r="18" spans="1:20" x14ac:dyDescent="0.25">
      <c r="A18" s="19">
        <v>46304</v>
      </c>
      <c r="B18" s="20">
        <f>IF(ISNUMBER(A18),INDEX(Listas!$A$2:$A$8,WEEKDAY(A18))&amp;IF(COUNTIF(Feriados!$A$6:$A$49,A18)&gt;0," · feriado",""),"")</f>
      </c>
      <c r="C18" s="21">
        <v>0.9166666666666666</v>
      </c>
      <c r="D18" s="21">
        <v>0.2916666666666667</v>
      </c>
      <c r="E18" s="22">
        <v>45</v>
      </c>
      <c r="F18" s="22" t="s">
        <v>25</v>
      </c>
      <c r="G18" s="23">
        <f>IF(S18="","",MAX(0,S18-N(E18))/60)</f>
      </c>
      <c r="H18" s="23">
        <f>IF(G18="","",IF(OR(F18="Sí",F18="Si"),0,MIN(G18,$B$7)))</f>
      </c>
      <c r="I18" s="23">
        <f>IF(G18="","",IF(OR(F18="Sí",F18="Si"),0,MIN(2,MAX(0,G18-$B$7))))</f>
      </c>
      <c r="J18" s="23">
        <f>IF(G18="","",IF(OR(F18="Sí",F18="Si"),0,MAX(0,G18-$B$7-2)))</f>
      </c>
      <c r="K18" s="23">
        <f>IF(G18="","",IF(OR(F18="Sí",F18="Si"),G18,0))</f>
      </c>
      <c r="L18" s="23">
        <f>IF(S18="","",(MAX(0,MIN(T18+S18,360)-T18)+MAX(0,MIN(T18+S18,1800)-MAX(T18,1320))+MAX(0,MIN(T18+S18,3240)-MAX(T18,2760)))/60)</f>
      </c>
      <c r="M18" s="24">
        <f>IF(OR(G18="",NOT(ISNUMBER($B$8))),"",ROUND(I18*$B$8*1.25,2))</f>
      </c>
      <c r="N18" s="24">
        <f>IF(OR(G18="",NOT(ISNUMBER($B$8))),"",ROUND(J18*$B$8*1.35,2))</f>
      </c>
      <c r="O18" s="24">
        <f>IF(OR(G18="",NOT(ISNUMBER($B$8))),"",ROUND(K18*$B$8*2,2))</f>
      </c>
      <c r="P18" s="24">
        <f>IF(M18="","",M18+N18+O18)</f>
      </c>
      <c r="Q18" s="25">
        <f>IF(AND(ISNUMBER(C18),NOT(ISNUMBER(D18))),"Falta la salida",IF(AND(ISNUMBER(D18),NOT(ISNUMBER(C18))),"Falta el ingreso",IF(AND(ISNUMBER(C18),NOT(ISNUMBER(A18))),"Falta la fecha",IF(AND(ISNUMBER(G18),OR(F18="Sí",F18="Si"),G18&gt;$B$7),"Pasó la jornada en descanso o feriado: consúltalo con planilla",""))))</f>
      </c>
      <c r="S18">
        <f>IF(AND(ISNUMBER(C18),ISNUMBER(D18)),ROUND(MOD(D18-C18,1)*1440,0),"")</f>
      </c>
      <c r="T18">
        <f>IF(ISNUMBER(C18),ROUND(C18*1440,0),"")</f>
      </c>
    </row>
    <row r="19" spans="1:20" x14ac:dyDescent="0.25">
      <c r="A19" s="26"/>
      <c r="B19" s="20">
        <f>IF(ISNUMBER(A19),INDEX(Listas!$A$2:$A$8,WEEKDAY(A19))&amp;IF(COUNTIF(Feriados!$A$6:$A$49,A19)&gt;0," · feriado",""),"")</f>
      </c>
      <c r="C19" s="27"/>
      <c r="D19" s="27"/>
      <c r="E19" s="28"/>
      <c r="F19" s="28"/>
      <c r="G19" s="23">
        <f>IF(S19="","",MAX(0,S19-N(E19))/60)</f>
      </c>
      <c r="H19" s="23">
        <f>IF(G19="","",IF(OR(F19="Sí",F19="Si"),0,MIN(G19,$B$7)))</f>
      </c>
      <c r="I19" s="23">
        <f>IF(G19="","",IF(OR(F19="Sí",F19="Si"),0,MIN(2,MAX(0,G19-$B$7))))</f>
      </c>
      <c r="J19" s="23">
        <f>IF(G19="","",IF(OR(F19="Sí",F19="Si"),0,MAX(0,G19-$B$7-2)))</f>
      </c>
      <c r="K19" s="23">
        <f>IF(G19="","",IF(OR(F19="Sí",F19="Si"),G19,0))</f>
      </c>
      <c r="L19" s="23">
        <f>IF(S19="","",(MAX(0,MIN(T19+S19,360)-T19)+MAX(0,MIN(T19+S19,1800)-MAX(T19,1320))+MAX(0,MIN(T19+S19,3240)-MAX(T19,2760)))/60)</f>
      </c>
      <c r="M19" s="24">
        <f>IF(OR(G19="",NOT(ISNUMBER($B$8))),"",ROUND(I19*$B$8*1.25,2))</f>
      </c>
      <c r="N19" s="24">
        <f>IF(OR(G19="",NOT(ISNUMBER($B$8))),"",ROUND(J19*$B$8*1.35,2))</f>
      </c>
      <c r="O19" s="24">
        <f>IF(OR(G19="",NOT(ISNUMBER($B$8))),"",ROUND(K19*$B$8*2,2))</f>
      </c>
      <c r="P19" s="24">
        <f>IF(M19="","",M19+N19+O19)</f>
      </c>
      <c r="Q19" s="25">
        <f>IF(AND(ISNUMBER(C19),NOT(ISNUMBER(D19))),"Falta la salida",IF(AND(ISNUMBER(D19),NOT(ISNUMBER(C19))),"Falta el ingreso",IF(AND(ISNUMBER(C19),NOT(ISNUMBER(A19))),"Falta la fecha",IF(AND(ISNUMBER(G19),OR(F19="Sí",F19="Si"),G19&gt;$B$7),"Pasó la jornada en descanso o feriado: consúltalo con planilla",""))))</f>
      </c>
      <c r="S19">
        <f>IF(AND(ISNUMBER(C19),ISNUMBER(D19)),ROUND(MOD(D19-C19,1)*1440,0),"")</f>
      </c>
      <c r="T19">
        <f>IF(ISNUMBER(C19),ROUND(C19*1440,0),"")</f>
      </c>
    </row>
    <row r="20" spans="1:20" x14ac:dyDescent="0.25">
      <c r="A20" s="26"/>
      <c r="B20" s="20">
        <f>IF(ISNUMBER(A20),INDEX(Listas!$A$2:$A$8,WEEKDAY(A20))&amp;IF(COUNTIF(Feriados!$A$6:$A$49,A20)&gt;0," · feriado",""),"")</f>
      </c>
      <c r="C20" s="27"/>
      <c r="D20" s="27"/>
      <c r="E20" s="28"/>
      <c r="F20" s="28"/>
      <c r="G20" s="23">
        <f>IF(S20="","",MAX(0,S20-N(E20))/60)</f>
      </c>
      <c r="H20" s="23">
        <f>IF(G20="","",IF(OR(F20="Sí",F20="Si"),0,MIN(G20,$B$7)))</f>
      </c>
      <c r="I20" s="23">
        <f>IF(G20="","",IF(OR(F20="Sí",F20="Si"),0,MIN(2,MAX(0,G20-$B$7))))</f>
      </c>
      <c r="J20" s="23">
        <f>IF(G20="","",IF(OR(F20="Sí",F20="Si"),0,MAX(0,G20-$B$7-2)))</f>
      </c>
      <c r="K20" s="23">
        <f>IF(G20="","",IF(OR(F20="Sí",F20="Si"),G20,0))</f>
      </c>
      <c r="L20" s="23">
        <f>IF(S20="","",(MAX(0,MIN(T20+S20,360)-T20)+MAX(0,MIN(T20+S20,1800)-MAX(T20,1320))+MAX(0,MIN(T20+S20,3240)-MAX(T20,2760)))/60)</f>
      </c>
      <c r="M20" s="24">
        <f>IF(OR(G20="",NOT(ISNUMBER($B$8))),"",ROUND(I20*$B$8*1.25,2))</f>
      </c>
      <c r="N20" s="24">
        <f>IF(OR(G20="",NOT(ISNUMBER($B$8))),"",ROUND(J20*$B$8*1.35,2))</f>
      </c>
      <c r="O20" s="24">
        <f>IF(OR(G20="",NOT(ISNUMBER($B$8))),"",ROUND(K20*$B$8*2,2))</f>
      </c>
      <c r="P20" s="24">
        <f>IF(M20="","",M20+N20+O20)</f>
      </c>
      <c r="Q20" s="25">
        <f>IF(AND(ISNUMBER(C20),NOT(ISNUMBER(D20))),"Falta la salida",IF(AND(ISNUMBER(D20),NOT(ISNUMBER(C20))),"Falta el ingreso",IF(AND(ISNUMBER(C20),NOT(ISNUMBER(A20))),"Falta la fecha",IF(AND(ISNUMBER(G20),OR(F20="Sí",F20="Si"),G20&gt;$B$7),"Pasó la jornada en descanso o feriado: consúltalo con planilla",""))))</f>
      </c>
      <c r="S20">
        <f>IF(AND(ISNUMBER(C20),ISNUMBER(D20)),ROUND(MOD(D20-C20,1)*1440,0),"")</f>
      </c>
      <c r="T20">
        <f>IF(ISNUMBER(C20),ROUND(C20*1440,0),"")</f>
      </c>
    </row>
    <row r="21" spans="1:20" x14ac:dyDescent="0.25">
      <c r="A21" s="26"/>
      <c r="B21" s="20">
        <f>IF(ISNUMBER(A21),INDEX(Listas!$A$2:$A$8,WEEKDAY(A21))&amp;IF(COUNTIF(Feriados!$A$6:$A$49,A21)&gt;0," · feriado",""),"")</f>
      </c>
      <c r="C21" s="27"/>
      <c r="D21" s="27"/>
      <c r="E21" s="28"/>
      <c r="F21" s="28"/>
      <c r="G21" s="23">
        <f>IF(S21="","",MAX(0,S21-N(E21))/60)</f>
      </c>
      <c r="H21" s="23">
        <f>IF(G21="","",IF(OR(F21="Sí",F21="Si"),0,MIN(G21,$B$7)))</f>
      </c>
      <c r="I21" s="23">
        <f>IF(G21="","",IF(OR(F21="Sí",F21="Si"),0,MIN(2,MAX(0,G21-$B$7))))</f>
      </c>
      <c r="J21" s="23">
        <f>IF(G21="","",IF(OR(F21="Sí",F21="Si"),0,MAX(0,G21-$B$7-2)))</f>
      </c>
      <c r="K21" s="23">
        <f>IF(G21="","",IF(OR(F21="Sí",F21="Si"),G21,0))</f>
      </c>
      <c r="L21" s="23">
        <f>IF(S21="","",(MAX(0,MIN(T21+S21,360)-T21)+MAX(0,MIN(T21+S21,1800)-MAX(T21,1320))+MAX(0,MIN(T21+S21,3240)-MAX(T21,2760)))/60)</f>
      </c>
      <c r="M21" s="24">
        <f>IF(OR(G21="",NOT(ISNUMBER($B$8))),"",ROUND(I21*$B$8*1.25,2))</f>
      </c>
      <c r="N21" s="24">
        <f>IF(OR(G21="",NOT(ISNUMBER($B$8))),"",ROUND(J21*$B$8*1.35,2))</f>
      </c>
      <c r="O21" s="24">
        <f>IF(OR(G21="",NOT(ISNUMBER($B$8))),"",ROUND(K21*$B$8*2,2))</f>
      </c>
      <c r="P21" s="24">
        <f>IF(M21="","",M21+N21+O21)</f>
      </c>
      <c r="Q21" s="25">
        <f>IF(AND(ISNUMBER(C21),NOT(ISNUMBER(D21))),"Falta la salida",IF(AND(ISNUMBER(D21),NOT(ISNUMBER(C21))),"Falta el ingreso",IF(AND(ISNUMBER(C21),NOT(ISNUMBER(A21))),"Falta la fecha",IF(AND(ISNUMBER(G21),OR(F21="Sí",F21="Si"),G21&gt;$B$7),"Pasó la jornada en descanso o feriado: consúltalo con planilla",""))))</f>
      </c>
      <c r="S21">
        <f>IF(AND(ISNUMBER(C21),ISNUMBER(D21)),ROUND(MOD(D21-C21,1)*1440,0),"")</f>
      </c>
      <c r="T21">
        <f>IF(ISNUMBER(C21),ROUND(C21*1440,0),"")</f>
      </c>
    </row>
    <row r="22" spans="1:20" x14ac:dyDescent="0.25">
      <c r="A22" s="26"/>
      <c r="B22" s="20">
        <f>IF(ISNUMBER(A22),INDEX(Listas!$A$2:$A$8,WEEKDAY(A22))&amp;IF(COUNTIF(Feriados!$A$6:$A$49,A22)&gt;0," · feriado",""),"")</f>
      </c>
      <c r="C22" s="27"/>
      <c r="D22" s="27"/>
      <c r="E22" s="28"/>
      <c r="F22" s="28"/>
      <c r="G22" s="23">
        <f>IF(S22="","",MAX(0,S22-N(E22))/60)</f>
      </c>
      <c r="H22" s="23">
        <f>IF(G22="","",IF(OR(F22="Sí",F22="Si"),0,MIN(G22,$B$7)))</f>
      </c>
      <c r="I22" s="23">
        <f>IF(G22="","",IF(OR(F22="Sí",F22="Si"),0,MIN(2,MAX(0,G22-$B$7))))</f>
      </c>
      <c r="J22" s="23">
        <f>IF(G22="","",IF(OR(F22="Sí",F22="Si"),0,MAX(0,G22-$B$7-2)))</f>
      </c>
      <c r="K22" s="23">
        <f>IF(G22="","",IF(OR(F22="Sí",F22="Si"),G22,0))</f>
      </c>
      <c r="L22" s="23">
        <f>IF(S22="","",(MAX(0,MIN(T22+S22,360)-T22)+MAX(0,MIN(T22+S22,1800)-MAX(T22,1320))+MAX(0,MIN(T22+S22,3240)-MAX(T22,2760)))/60)</f>
      </c>
      <c r="M22" s="24">
        <f>IF(OR(G22="",NOT(ISNUMBER($B$8))),"",ROUND(I22*$B$8*1.25,2))</f>
      </c>
      <c r="N22" s="24">
        <f>IF(OR(G22="",NOT(ISNUMBER($B$8))),"",ROUND(J22*$B$8*1.35,2))</f>
      </c>
      <c r="O22" s="24">
        <f>IF(OR(G22="",NOT(ISNUMBER($B$8))),"",ROUND(K22*$B$8*2,2))</f>
      </c>
      <c r="P22" s="24">
        <f>IF(M22="","",M22+N22+O22)</f>
      </c>
      <c r="Q22" s="25">
        <f>IF(AND(ISNUMBER(C22),NOT(ISNUMBER(D22))),"Falta la salida",IF(AND(ISNUMBER(D22),NOT(ISNUMBER(C22))),"Falta el ingreso",IF(AND(ISNUMBER(C22),NOT(ISNUMBER(A22))),"Falta la fecha",IF(AND(ISNUMBER(G22),OR(F22="Sí",F22="Si"),G22&gt;$B$7),"Pasó la jornada en descanso o feriado: consúltalo con planilla",""))))</f>
      </c>
      <c r="S22">
        <f>IF(AND(ISNUMBER(C22),ISNUMBER(D22)),ROUND(MOD(D22-C22,1)*1440,0),"")</f>
      </c>
      <c r="T22">
        <f>IF(ISNUMBER(C22),ROUND(C22*1440,0),"")</f>
      </c>
    </row>
    <row r="23" spans="1:20" x14ac:dyDescent="0.25">
      <c r="A23" s="26"/>
      <c r="B23" s="20">
        <f>IF(ISNUMBER(A23),INDEX(Listas!$A$2:$A$8,WEEKDAY(A23))&amp;IF(COUNTIF(Feriados!$A$6:$A$49,A23)&gt;0," · feriado",""),"")</f>
      </c>
      <c r="C23" s="27"/>
      <c r="D23" s="27"/>
      <c r="E23" s="28"/>
      <c r="F23" s="28"/>
      <c r="G23" s="23">
        <f>IF(S23="","",MAX(0,S23-N(E23))/60)</f>
      </c>
      <c r="H23" s="23">
        <f>IF(G23="","",IF(OR(F23="Sí",F23="Si"),0,MIN(G23,$B$7)))</f>
      </c>
      <c r="I23" s="23">
        <f>IF(G23="","",IF(OR(F23="Sí",F23="Si"),0,MIN(2,MAX(0,G23-$B$7))))</f>
      </c>
      <c r="J23" s="23">
        <f>IF(G23="","",IF(OR(F23="Sí",F23="Si"),0,MAX(0,G23-$B$7-2)))</f>
      </c>
      <c r="K23" s="23">
        <f>IF(G23="","",IF(OR(F23="Sí",F23="Si"),G23,0))</f>
      </c>
      <c r="L23" s="23">
        <f>IF(S23="","",(MAX(0,MIN(T23+S23,360)-T23)+MAX(0,MIN(T23+S23,1800)-MAX(T23,1320))+MAX(0,MIN(T23+S23,3240)-MAX(T23,2760)))/60)</f>
      </c>
      <c r="M23" s="24">
        <f>IF(OR(G23="",NOT(ISNUMBER($B$8))),"",ROUND(I23*$B$8*1.25,2))</f>
      </c>
      <c r="N23" s="24">
        <f>IF(OR(G23="",NOT(ISNUMBER($B$8))),"",ROUND(J23*$B$8*1.35,2))</f>
      </c>
      <c r="O23" s="24">
        <f>IF(OR(G23="",NOT(ISNUMBER($B$8))),"",ROUND(K23*$B$8*2,2))</f>
      </c>
      <c r="P23" s="24">
        <f>IF(M23="","",M23+N23+O23)</f>
      </c>
      <c r="Q23" s="25">
        <f>IF(AND(ISNUMBER(C23),NOT(ISNUMBER(D23))),"Falta la salida",IF(AND(ISNUMBER(D23),NOT(ISNUMBER(C23))),"Falta el ingreso",IF(AND(ISNUMBER(C23),NOT(ISNUMBER(A23))),"Falta la fecha",IF(AND(ISNUMBER(G23),OR(F23="Sí",F23="Si"),G23&gt;$B$7),"Pasó la jornada en descanso o feriado: consúltalo con planilla",""))))</f>
      </c>
      <c r="S23">
        <f>IF(AND(ISNUMBER(C23),ISNUMBER(D23)),ROUND(MOD(D23-C23,1)*1440,0),"")</f>
      </c>
      <c r="T23">
        <f>IF(ISNUMBER(C23),ROUND(C23*1440,0),"")</f>
      </c>
    </row>
    <row r="24" spans="1:20" x14ac:dyDescent="0.25">
      <c r="A24" s="26"/>
      <c r="B24" s="20">
        <f>IF(ISNUMBER(A24),INDEX(Listas!$A$2:$A$8,WEEKDAY(A24))&amp;IF(COUNTIF(Feriados!$A$6:$A$49,A24)&gt;0," · feriado",""),"")</f>
      </c>
      <c r="C24" s="27"/>
      <c r="D24" s="27"/>
      <c r="E24" s="28"/>
      <c r="F24" s="28"/>
      <c r="G24" s="23">
        <f>IF(S24="","",MAX(0,S24-N(E24))/60)</f>
      </c>
      <c r="H24" s="23">
        <f>IF(G24="","",IF(OR(F24="Sí",F24="Si"),0,MIN(G24,$B$7)))</f>
      </c>
      <c r="I24" s="23">
        <f>IF(G24="","",IF(OR(F24="Sí",F24="Si"),0,MIN(2,MAX(0,G24-$B$7))))</f>
      </c>
      <c r="J24" s="23">
        <f>IF(G24="","",IF(OR(F24="Sí",F24="Si"),0,MAX(0,G24-$B$7-2)))</f>
      </c>
      <c r="K24" s="23">
        <f>IF(G24="","",IF(OR(F24="Sí",F24="Si"),G24,0))</f>
      </c>
      <c r="L24" s="23">
        <f>IF(S24="","",(MAX(0,MIN(T24+S24,360)-T24)+MAX(0,MIN(T24+S24,1800)-MAX(T24,1320))+MAX(0,MIN(T24+S24,3240)-MAX(T24,2760)))/60)</f>
      </c>
      <c r="M24" s="24">
        <f>IF(OR(G24="",NOT(ISNUMBER($B$8))),"",ROUND(I24*$B$8*1.25,2))</f>
      </c>
      <c r="N24" s="24">
        <f>IF(OR(G24="",NOT(ISNUMBER($B$8))),"",ROUND(J24*$B$8*1.35,2))</f>
      </c>
      <c r="O24" s="24">
        <f>IF(OR(G24="",NOT(ISNUMBER($B$8))),"",ROUND(K24*$B$8*2,2))</f>
      </c>
      <c r="P24" s="24">
        <f>IF(M24="","",M24+N24+O24)</f>
      </c>
      <c r="Q24" s="25">
        <f>IF(AND(ISNUMBER(C24),NOT(ISNUMBER(D24))),"Falta la salida",IF(AND(ISNUMBER(D24),NOT(ISNUMBER(C24))),"Falta el ingreso",IF(AND(ISNUMBER(C24),NOT(ISNUMBER(A24))),"Falta la fecha",IF(AND(ISNUMBER(G24),OR(F24="Sí",F24="Si"),G24&gt;$B$7),"Pasó la jornada en descanso o feriado: consúltalo con planilla",""))))</f>
      </c>
      <c r="S24">
        <f>IF(AND(ISNUMBER(C24),ISNUMBER(D24)),ROUND(MOD(D24-C24,1)*1440,0),"")</f>
      </c>
      <c r="T24">
        <f>IF(ISNUMBER(C24),ROUND(C24*1440,0),"")</f>
      </c>
    </row>
    <row r="25" spans="1:20" x14ac:dyDescent="0.25">
      <c r="A25" s="26"/>
      <c r="B25" s="20">
        <f>IF(ISNUMBER(A25),INDEX(Listas!$A$2:$A$8,WEEKDAY(A25))&amp;IF(COUNTIF(Feriados!$A$6:$A$49,A25)&gt;0," · feriado",""),"")</f>
      </c>
      <c r="C25" s="27"/>
      <c r="D25" s="27"/>
      <c r="E25" s="28"/>
      <c r="F25" s="28"/>
      <c r="G25" s="23">
        <f>IF(S25="","",MAX(0,S25-N(E25))/60)</f>
      </c>
      <c r="H25" s="23">
        <f>IF(G25="","",IF(OR(F25="Sí",F25="Si"),0,MIN(G25,$B$7)))</f>
      </c>
      <c r="I25" s="23">
        <f>IF(G25="","",IF(OR(F25="Sí",F25="Si"),0,MIN(2,MAX(0,G25-$B$7))))</f>
      </c>
      <c r="J25" s="23">
        <f>IF(G25="","",IF(OR(F25="Sí",F25="Si"),0,MAX(0,G25-$B$7-2)))</f>
      </c>
      <c r="K25" s="23">
        <f>IF(G25="","",IF(OR(F25="Sí",F25="Si"),G25,0))</f>
      </c>
      <c r="L25" s="23">
        <f>IF(S25="","",(MAX(0,MIN(T25+S25,360)-T25)+MAX(0,MIN(T25+S25,1800)-MAX(T25,1320))+MAX(0,MIN(T25+S25,3240)-MAX(T25,2760)))/60)</f>
      </c>
      <c r="M25" s="24">
        <f>IF(OR(G25="",NOT(ISNUMBER($B$8))),"",ROUND(I25*$B$8*1.25,2))</f>
      </c>
      <c r="N25" s="24">
        <f>IF(OR(G25="",NOT(ISNUMBER($B$8))),"",ROUND(J25*$B$8*1.35,2))</f>
      </c>
      <c r="O25" s="24">
        <f>IF(OR(G25="",NOT(ISNUMBER($B$8))),"",ROUND(K25*$B$8*2,2))</f>
      </c>
      <c r="P25" s="24">
        <f>IF(M25="","",M25+N25+O25)</f>
      </c>
      <c r="Q25" s="25">
        <f>IF(AND(ISNUMBER(C25),NOT(ISNUMBER(D25))),"Falta la salida",IF(AND(ISNUMBER(D25),NOT(ISNUMBER(C25))),"Falta el ingreso",IF(AND(ISNUMBER(C25),NOT(ISNUMBER(A25))),"Falta la fecha",IF(AND(ISNUMBER(G25),OR(F25="Sí",F25="Si"),G25&gt;$B$7),"Pasó la jornada en descanso o feriado: consúltalo con planilla",""))))</f>
      </c>
      <c r="S25">
        <f>IF(AND(ISNUMBER(C25),ISNUMBER(D25)),ROUND(MOD(D25-C25,1)*1440,0),"")</f>
      </c>
      <c r="T25">
        <f>IF(ISNUMBER(C25),ROUND(C25*1440,0),"")</f>
      </c>
    </row>
    <row r="26" spans="1:20" x14ac:dyDescent="0.25">
      <c r="A26" s="26"/>
      <c r="B26" s="20">
        <f>IF(ISNUMBER(A26),INDEX(Listas!$A$2:$A$8,WEEKDAY(A26))&amp;IF(COUNTIF(Feriados!$A$6:$A$49,A26)&gt;0," · feriado",""),"")</f>
      </c>
      <c r="C26" s="27"/>
      <c r="D26" s="27"/>
      <c r="E26" s="28"/>
      <c r="F26" s="28"/>
      <c r="G26" s="23">
        <f>IF(S26="","",MAX(0,S26-N(E26))/60)</f>
      </c>
      <c r="H26" s="23">
        <f>IF(G26="","",IF(OR(F26="Sí",F26="Si"),0,MIN(G26,$B$7)))</f>
      </c>
      <c r="I26" s="23">
        <f>IF(G26="","",IF(OR(F26="Sí",F26="Si"),0,MIN(2,MAX(0,G26-$B$7))))</f>
      </c>
      <c r="J26" s="23">
        <f>IF(G26="","",IF(OR(F26="Sí",F26="Si"),0,MAX(0,G26-$B$7-2)))</f>
      </c>
      <c r="K26" s="23">
        <f>IF(G26="","",IF(OR(F26="Sí",F26="Si"),G26,0))</f>
      </c>
      <c r="L26" s="23">
        <f>IF(S26="","",(MAX(0,MIN(T26+S26,360)-T26)+MAX(0,MIN(T26+S26,1800)-MAX(T26,1320))+MAX(0,MIN(T26+S26,3240)-MAX(T26,2760)))/60)</f>
      </c>
      <c r="M26" s="24">
        <f>IF(OR(G26="",NOT(ISNUMBER($B$8))),"",ROUND(I26*$B$8*1.25,2))</f>
      </c>
      <c r="N26" s="24">
        <f>IF(OR(G26="",NOT(ISNUMBER($B$8))),"",ROUND(J26*$B$8*1.35,2))</f>
      </c>
      <c r="O26" s="24">
        <f>IF(OR(G26="",NOT(ISNUMBER($B$8))),"",ROUND(K26*$B$8*2,2))</f>
      </c>
      <c r="P26" s="24">
        <f>IF(M26="","",M26+N26+O26)</f>
      </c>
      <c r="Q26" s="25">
        <f>IF(AND(ISNUMBER(C26),NOT(ISNUMBER(D26))),"Falta la salida",IF(AND(ISNUMBER(D26),NOT(ISNUMBER(C26))),"Falta el ingreso",IF(AND(ISNUMBER(C26),NOT(ISNUMBER(A26))),"Falta la fecha",IF(AND(ISNUMBER(G26),OR(F26="Sí",F26="Si"),G26&gt;$B$7),"Pasó la jornada en descanso o feriado: consúltalo con planilla",""))))</f>
      </c>
      <c r="S26">
        <f>IF(AND(ISNUMBER(C26),ISNUMBER(D26)),ROUND(MOD(D26-C26,1)*1440,0),"")</f>
      </c>
      <c r="T26">
        <f>IF(ISNUMBER(C26),ROUND(C26*1440,0),"")</f>
      </c>
    </row>
    <row r="27" spans="1:20" x14ac:dyDescent="0.25">
      <c r="A27" s="26"/>
      <c r="B27" s="20">
        <f>IF(ISNUMBER(A27),INDEX(Listas!$A$2:$A$8,WEEKDAY(A27))&amp;IF(COUNTIF(Feriados!$A$6:$A$49,A27)&gt;0," · feriado",""),"")</f>
      </c>
      <c r="C27" s="27"/>
      <c r="D27" s="27"/>
      <c r="E27" s="28"/>
      <c r="F27" s="28"/>
      <c r="G27" s="23">
        <f>IF(S27="","",MAX(0,S27-N(E27))/60)</f>
      </c>
      <c r="H27" s="23">
        <f>IF(G27="","",IF(OR(F27="Sí",F27="Si"),0,MIN(G27,$B$7)))</f>
      </c>
      <c r="I27" s="23">
        <f>IF(G27="","",IF(OR(F27="Sí",F27="Si"),0,MIN(2,MAX(0,G27-$B$7))))</f>
      </c>
      <c r="J27" s="23">
        <f>IF(G27="","",IF(OR(F27="Sí",F27="Si"),0,MAX(0,G27-$B$7-2)))</f>
      </c>
      <c r="K27" s="23">
        <f>IF(G27="","",IF(OR(F27="Sí",F27="Si"),G27,0))</f>
      </c>
      <c r="L27" s="23">
        <f>IF(S27="","",(MAX(0,MIN(T27+S27,360)-T27)+MAX(0,MIN(T27+S27,1800)-MAX(T27,1320))+MAX(0,MIN(T27+S27,3240)-MAX(T27,2760)))/60)</f>
      </c>
      <c r="M27" s="24">
        <f>IF(OR(G27="",NOT(ISNUMBER($B$8))),"",ROUND(I27*$B$8*1.25,2))</f>
      </c>
      <c r="N27" s="24">
        <f>IF(OR(G27="",NOT(ISNUMBER($B$8))),"",ROUND(J27*$B$8*1.35,2))</f>
      </c>
      <c r="O27" s="24">
        <f>IF(OR(G27="",NOT(ISNUMBER($B$8))),"",ROUND(K27*$B$8*2,2))</f>
      </c>
      <c r="P27" s="24">
        <f>IF(M27="","",M27+N27+O27)</f>
      </c>
      <c r="Q27" s="25">
        <f>IF(AND(ISNUMBER(C27),NOT(ISNUMBER(D27))),"Falta la salida",IF(AND(ISNUMBER(D27),NOT(ISNUMBER(C27))),"Falta el ingreso",IF(AND(ISNUMBER(C27),NOT(ISNUMBER(A27))),"Falta la fecha",IF(AND(ISNUMBER(G27),OR(F27="Sí",F27="Si"),G27&gt;$B$7),"Pasó la jornada en descanso o feriado: consúltalo con planilla",""))))</f>
      </c>
      <c r="S27">
        <f>IF(AND(ISNUMBER(C27),ISNUMBER(D27)),ROUND(MOD(D27-C27,1)*1440,0),"")</f>
      </c>
      <c r="T27">
        <f>IF(ISNUMBER(C27),ROUND(C27*1440,0),"")</f>
      </c>
    </row>
    <row r="28" spans="1:20" x14ac:dyDescent="0.25">
      <c r="A28" s="26"/>
      <c r="B28" s="20">
        <f>IF(ISNUMBER(A28),INDEX(Listas!$A$2:$A$8,WEEKDAY(A28))&amp;IF(COUNTIF(Feriados!$A$6:$A$49,A28)&gt;0," · feriado",""),"")</f>
      </c>
      <c r="C28" s="27"/>
      <c r="D28" s="27"/>
      <c r="E28" s="28"/>
      <c r="F28" s="28"/>
      <c r="G28" s="23">
        <f>IF(S28="","",MAX(0,S28-N(E28))/60)</f>
      </c>
      <c r="H28" s="23">
        <f>IF(G28="","",IF(OR(F28="Sí",F28="Si"),0,MIN(G28,$B$7)))</f>
      </c>
      <c r="I28" s="23">
        <f>IF(G28="","",IF(OR(F28="Sí",F28="Si"),0,MIN(2,MAX(0,G28-$B$7))))</f>
      </c>
      <c r="J28" s="23">
        <f>IF(G28="","",IF(OR(F28="Sí",F28="Si"),0,MAX(0,G28-$B$7-2)))</f>
      </c>
      <c r="K28" s="23">
        <f>IF(G28="","",IF(OR(F28="Sí",F28="Si"),G28,0))</f>
      </c>
      <c r="L28" s="23">
        <f>IF(S28="","",(MAX(0,MIN(T28+S28,360)-T28)+MAX(0,MIN(T28+S28,1800)-MAX(T28,1320))+MAX(0,MIN(T28+S28,3240)-MAX(T28,2760)))/60)</f>
      </c>
      <c r="M28" s="24">
        <f>IF(OR(G28="",NOT(ISNUMBER($B$8))),"",ROUND(I28*$B$8*1.25,2))</f>
      </c>
      <c r="N28" s="24">
        <f>IF(OR(G28="",NOT(ISNUMBER($B$8))),"",ROUND(J28*$B$8*1.35,2))</f>
      </c>
      <c r="O28" s="24">
        <f>IF(OR(G28="",NOT(ISNUMBER($B$8))),"",ROUND(K28*$B$8*2,2))</f>
      </c>
      <c r="P28" s="24">
        <f>IF(M28="","",M28+N28+O28)</f>
      </c>
      <c r="Q28" s="25">
        <f>IF(AND(ISNUMBER(C28),NOT(ISNUMBER(D28))),"Falta la salida",IF(AND(ISNUMBER(D28),NOT(ISNUMBER(C28))),"Falta el ingreso",IF(AND(ISNUMBER(C28),NOT(ISNUMBER(A28))),"Falta la fecha",IF(AND(ISNUMBER(G28),OR(F28="Sí",F28="Si"),G28&gt;$B$7),"Pasó la jornada en descanso o feriado: consúltalo con planilla",""))))</f>
      </c>
      <c r="S28">
        <f>IF(AND(ISNUMBER(C28),ISNUMBER(D28)),ROUND(MOD(D28-C28,1)*1440,0),"")</f>
      </c>
      <c r="T28">
        <f>IF(ISNUMBER(C28),ROUND(C28*1440,0),"")</f>
      </c>
    </row>
    <row r="29" spans="1:20" x14ac:dyDescent="0.25">
      <c r="A29" s="26"/>
      <c r="B29" s="20">
        <f>IF(ISNUMBER(A29),INDEX(Listas!$A$2:$A$8,WEEKDAY(A29))&amp;IF(COUNTIF(Feriados!$A$6:$A$49,A29)&gt;0," · feriado",""),"")</f>
      </c>
      <c r="C29" s="27"/>
      <c r="D29" s="27"/>
      <c r="E29" s="28"/>
      <c r="F29" s="28"/>
      <c r="G29" s="23">
        <f>IF(S29="","",MAX(0,S29-N(E29))/60)</f>
      </c>
      <c r="H29" s="23">
        <f>IF(G29="","",IF(OR(F29="Sí",F29="Si"),0,MIN(G29,$B$7)))</f>
      </c>
      <c r="I29" s="23">
        <f>IF(G29="","",IF(OR(F29="Sí",F29="Si"),0,MIN(2,MAX(0,G29-$B$7))))</f>
      </c>
      <c r="J29" s="23">
        <f>IF(G29="","",IF(OR(F29="Sí",F29="Si"),0,MAX(0,G29-$B$7-2)))</f>
      </c>
      <c r="K29" s="23">
        <f>IF(G29="","",IF(OR(F29="Sí",F29="Si"),G29,0))</f>
      </c>
      <c r="L29" s="23">
        <f>IF(S29="","",(MAX(0,MIN(T29+S29,360)-T29)+MAX(0,MIN(T29+S29,1800)-MAX(T29,1320))+MAX(0,MIN(T29+S29,3240)-MAX(T29,2760)))/60)</f>
      </c>
      <c r="M29" s="24">
        <f>IF(OR(G29="",NOT(ISNUMBER($B$8))),"",ROUND(I29*$B$8*1.25,2))</f>
      </c>
      <c r="N29" s="24">
        <f>IF(OR(G29="",NOT(ISNUMBER($B$8))),"",ROUND(J29*$B$8*1.35,2))</f>
      </c>
      <c r="O29" s="24">
        <f>IF(OR(G29="",NOT(ISNUMBER($B$8))),"",ROUND(K29*$B$8*2,2))</f>
      </c>
      <c r="P29" s="24">
        <f>IF(M29="","",M29+N29+O29)</f>
      </c>
      <c r="Q29" s="25">
        <f>IF(AND(ISNUMBER(C29),NOT(ISNUMBER(D29))),"Falta la salida",IF(AND(ISNUMBER(D29),NOT(ISNUMBER(C29))),"Falta el ingreso",IF(AND(ISNUMBER(C29),NOT(ISNUMBER(A29))),"Falta la fecha",IF(AND(ISNUMBER(G29),OR(F29="Sí",F29="Si"),G29&gt;$B$7),"Pasó la jornada en descanso o feriado: consúltalo con planilla",""))))</f>
      </c>
      <c r="S29">
        <f>IF(AND(ISNUMBER(C29),ISNUMBER(D29)),ROUND(MOD(D29-C29,1)*1440,0),"")</f>
      </c>
      <c r="T29">
        <f>IF(ISNUMBER(C29),ROUND(C29*1440,0),"")</f>
      </c>
    </row>
    <row r="30" spans="1:20" x14ac:dyDescent="0.25">
      <c r="A30" s="26"/>
      <c r="B30" s="20">
        <f>IF(ISNUMBER(A30),INDEX(Listas!$A$2:$A$8,WEEKDAY(A30))&amp;IF(COUNTIF(Feriados!$A$6:$A$49,A30)&gt;0," · feriado",""),"")</f>
      </c>
      <c r="C30" s="27"/>
      <c r="D30" s="27"/>
      <c r="E30" s="28"/>
      <c r="F30" s="28"/>
      <c r="G30" s="23">
        <f>IF(S30="","",MAX(0,S30-N(E30))/60)</f>
      </c>
      <c r="H30" s="23">
        <f>IF(G30="","",IF(OR(F30="Sí",F30="Si"),0,MIN(G30,$B$7)))</f>
      </c>
      <c r="I30" s="23">
        <f>IF(G30="","",IF(OR(F30="Sí",F30="Si"),0,MIN(2,MAX(0,G30-$B$7))))</f>
      </c>
      <c r="J30" s="23">
        <f>IF(G30="","",IF(OR(F30="Sí",F30="Si"),0,MAX(0,G30-$B$7-2)))</f>
      </c>
      <c r="K30" s="23">
        <f>IF(G30="","",IF(OR(F30="Sí",F30="Si"),G30,0))</f>
      </c>
      <c r="L30" s="23">
        <f>IF(S30="","",(MAX(0,MIN(T30+S30,360)-T30)+MAX(0,MIN(T30+S30,1800)-MAX(T30,1320))+MAX(0,MIN(T30+S30,3240)-MAX(T30,2760)))/60)</f>
      </c>
      <c r="M30" s="24">
        <f>IF(OR(G30="",NOT(ISNUMBER($B$8))),"",ROUND(I30*$B$8*1.25,2))</f>
      </c>
      <c r="N30" s="24">
        <f>IF(OR(G30="",NOT(ISNUMBER($B$8))),"",ROUND(J30*$B$8*1.35,2))</f>
      </c>
      <c r="O30" s="24">
        <f>IF(OR(G30="",NOT(ISNUMBER($B$8))),"",ROUND(K30*$B$8*2,2))</f>
      </c>
      <c r="P30" s="24">
        <f>IF(M30="","",M30+N30+O30)</f>
      </c>
      <c r="Q30" s="25">
        <f>IF(AND(ISNUMBER(C30),NOT(ISNUMBER(D30))),"Falta la salida",IF(AND(ISNUMBER(D30),NOT(ISNUMBER(C30))),"Falta el ingreso",IF(AND(ISNUMBER(C30),NOT(ISNUMBER(A30))),"Falta la fecha",IF(AND(ISNUMBER(G30),OR(F30="Sí",F30="Si"),G30&gt;$B$7),"Pasó la jornada en descanso o feriado: consúltalo con planilla",""))))</f>
      </c>
      <c r="S30">
        <f>IF(AND(ISNUMBER(C30),ISNUMBER(D30)),ROUND(MOD(D30-C30,1)*1440,0),"")</f>
      </c>
      <c r="T30">
        <f>IF(ISNUMBER(C30),ROUND(C30*1440,0),"")</f>
      </c>
    </row>
    <row r="31" spans="1:20" x14ac:dyDescent="0.25">
      <c r="A31" s="26"/>
      <c r="B31" s="20">
        <f>IF(ISNUMBER(A31),INDEX(Listas!$A$2:$A$8,WEEKDAY(A31))&amp;IF(COUNTIF(Feriados!$A$6:$A$49,A31)&gt;0," · feriado",""),"")</f>
      </c>
      <c r="C31" s="27"/>
      <c r="D31" s="27"/>
      <c r="E31" s="28"/>
      <c r="F31" s="28"/>
      <c r="G31" s="23">
        <f>IF(S31="","",MAX(0,S31-N(E31))/60)</f>
      </c>
      <c r="H31" s="23">
        <f>IF(G31="","",IF(OR(F31="Sí",F31="Si"),0,MIN(G31,$B$7)))</f>
      </c>
      <c r="I31" s="23">
        <f>IF(G31="","",IF(OR(F31="Sí",F31="Si"),0,MIN(2,MAX(0,G31-$B$7))))</f>
      </c>
      <c r="J31" s="23">
        <f>IF(G31="","",IF(OR(F31="Sí",F31="Si"),0,MAX(0,G31-$B$7-2)))</f>
      </c>
      <c r="K31" s="23">
        <f>IF(G31="","",IF(OR(F31="Sí",F31="Si"),G31,0))</f>
      </c>
      <c r="L31" s="23">
        <f>IF(S31="","",(MAX(0,MIN(T31+S31,360)-T31)+MAX(0,MIN(T31+S31,1800)-MAX(T31,1320))+MAX(0,MIN(T31+S31,3240)-MAX(T31,2760)))/60)</f>
      </c>
      <c r="M31" s="24">
        <f>IF(OR(G31="",NOT(ISNUMBER($B$8))),"",ROUND(I31*$B$8*1.25,2))</f>
      </c>
      <c r="N31" s="24">
        <f>IF(OR(G31="",NOT(ISNUMBER($B$8))),"",ROUND(J31*$B$8*1.35,2))</f>
      </c>
      <c r="O31" s="24">
        <f>IF(OR(G31="",NOT(ISNUMBER($B$8))),"",ROUND(K31*$B$8*2,2))</f>
      </c>
      <c r="P31" s="24">
        <f>IF(M31="","",M31+N31+O31)</f>
      </c>
      <c r="Q31" s="25">
        <f>IF(AND(ISNUMBER(C31),NOT(ISNUMBER(D31))),"Falta la salida",IF(AND(ISNUMBER(D31),NOT(ISNUMBER(C31))),"Falta el ingreso",IF(AND(ISNUMBER(C31),NOT(ISNUMBER(A31))),"Falta la fecha",IF(AND(ISNUMBER(G31),OR(F31="Sí",F31="Si"),G31&gt;$B$7),"Pasó la jornada en descanso o feriado: consúltalo con planilla",""))))</f>
      </c>
      <c r="S31">
        <f>IF(AND(ISNUMBER(C31),ISNUMBER(D31)),ROUND(MOD(D31-C31,1)*1440,0),"")</f>
      </c>
      <c r="T31">
        <f>IF(ISNUMBER(C31),ROUND(C31*1440,0),"")</f>
      </c>
    </row>
    <row r="32" spans="1:20" x14ac:dyDescent="0.25">
      <c r="A32" s="26"/>
      <c r="B32" s="20">
        <f>IF(ISNUMBER(A32),INDEX(Listas!$A$2:$A$8,WEEKDAY(A32))&amp;IF(COUNTIF(Feriados!$A$6:$A$49,A32)&gt;0," · feriado",""),"")</f>
      </c>
      <c r="C32" s="27"/>
      <c r="D32" s="27"/>
      <c r="E32" s="28"/>
      <c r="F32" s="28"/>
      <c r="G32" s="23">
        <f>IF(S32="","",MAX(0,S32-N(E32))/60)</f>
      </c>
      <c r="H32" s="23">
        <f>IF(G32="","",IF(OR(F32="Sí",F32="Si"),0,MIN(G32,$B$7)))</f>
      </c>
      <c r="I32" s="23">
        <f>IF(G32="","",IF(OR(F32="Sí",F32="Si"),0,MIN(2,MAX(0,G32-$B$7))))</f>
      </c>
      <c r="J32" s="23">
        <f>IF(G32="","",IF(OR(F32="Sí",F32="Si"),0,MAX(0,G32-$B$7-2)))</f>
      </c>
      <c r="K32" s="23">
        <f>IF(G32="","",IF(OR(F32="Sí",F32="Si"),G32,0))</f>
      </c>
      <c r="L32" s="23">
        <f>IF(S32="","",(MAX(0,MIN(T32+S32,360)-T32)+MAX(0,MIN(T32+S32,1800)-MAX(T32,1320))+MAX(0,MIN(T32+S32,3240)-MAX(T32,2760)))/60)</f>
      </c>
      <c r="M32" s="24">
        <f>IF(OR(G32="",NOT(ISNUMBER($B$8))),"",ROUND(I32*$B$8*1.25,2))</f>
      </c>
      <c r="N32" s="24">
        <f>IF(OR(G32="",NOT(ISNUMBER($B$8))),"",ROUND(J32*$B$8*1.35,2))</f>
      </c>
      <c r="O32" s="24">
        <f>IF(OR(G32="",NOT(ISNUMBER($B$8))),"",ROUND(K32*$B$8*2,2))</f>
      </c>
      <c r="P32" s="24">
        <f>IF(M32="","",M32+N32+O32)</f>
      </c>
      <c r="Q32" s="25">
        <f>IF(AND(ISNUMBER(C32),NOT(ISNUMBER(D32))),"Falta la salida",IF(AND(ISNUMBER(D32),NOT(ISNUMBER(C32))),"Falta el ingreso",IF(AND(ISNUMBER(C32),NOT(ISNUMBER(A32))),"Falta la fecha",IF(AND(ISNUMBER(G32),OR(F32="Sí",F32="Si"),G32&gt;$B$7),"Pasó la jornada en descanso o feriado: consúltalo con planilla",""))))</f>
      </c>
      <c r="S32">
        <f>IF(AND(ISNUMBER(C32),ISNUMBER(D32)),ROUND(MOD(D32-C32,1)*1440,0),"")</f>
      </c>
      <c r="T32">
        <f>IF(ISNUMBER(C32),ROUND(C32*1440,0),"")</f>
      </c>
    </row>
    <row r="33" spans="1:20" x14ac:dyDescent="0.25">
      <c r="A33" s="26"/>
      <c r="B33" s="20">
        <f>IF(ISNUMBER(A33),INDEX(Listas!$A$2:$A$8,WEEKDAY(A33))&amp;IF(COUNTIF(Feriados!$A$6:$A$49,A33)&gt;0," · feriado",""),"")</f>
      </c>
      <c r="C33" s="27"/>
      <c r="D33" s="27"/>
      <c r="E33" s="28"/>
      <c r="F33" s="28"/>
      <c r="G33" s="23">
        <f>IF(S33="","",MAX(0,S33-N(E33))/60)</f>
      </c>
      <c r="H33" s="23">
        <f>IF(G33="","",IF(OR(F33="Sí",F33="Si"),0,MIN(G33,$B$7)))</f>
      </c>
      <c r="I33" s="23">
        <f>IF(G33="","",IF(OR(F33="Sí",F33="Si"),0,MIN(2,MAX(0,G33-$B$7))))</f>
      </c>
      <c r="J33" s="23">
        <f>IF(G33="","",IF(OR(F33="Sí",F33="Si"),0,MAX(0,G33-$B$7-2)))</f>
      </c>
      <c r="K33" s="23">
        <f>IF(G33="","",IF(OR(F33="Sí",F33="Si"),G33,0))</f>
      </c>
      <c r="L33" s="23">
        <f>IF(S33="","",(MAX(0,MIN(T33+S33,360)-T33)+MAX(0,MIN(T33+S33,1800)-MAX(T33,1320))+MAX(0,MIN(T33+S33,3240)-MAX(T33,2760)))/60)</f>
      </c>
      <c r="M33" s="24">
        <f>IF(OR(G33="",NOT(ISNUMBER($B$8))),"",ROUND(I33*$B$8*1.25,2))</f>
      </c>
      <c r="N33" s="24">
        <f>IF(OR(G33="",NOT(ISNUMBER($B$8))),"",ROUND(J33*$B$8*1.35,2))</f>
      </c>
      <c r="O33" s="24">
        <f>IF(OR(G33="",NOT(ISNUMBER($B$8))),"",ROUND(K33*$B$8*2,2))</f>
      </c>
      <c r="P33" s="24">
        <f>IF(M33="","",M33+N33+O33)</f>
      </c>
      <c r="Q33" s="25">
        <f>IF(AND(ISNUMBER(C33),NOT(ISNUMBER(D33))),"Falta la salida",IF(AND(ISNUMBER(D33),NOT(ISNUMBER(C33))),"Falta el ingreso",IF(AND(ISNUMBER(C33),NOT(ISNUMBER(A33))),"Falta la fecha",IF(AND(ISNUMBER(G33),OR(F33="Sí",F33="Si"),G33&gt;$B$7),"Pasó la jornada en descanso o feriado: consúltalo con planilla",""))))</f>
      </c>
      <c r="S33">
        <f>IF(AND(ISNUMBER(C33),ISNUMBER(D33)),ROUND(MOD(D33-C33,1)*1440,0),"")</f>
      </c>
      <c r="T33">
        <f>IF(ISNUMBER(C33),ROUND(C33*1440,0),"")</f>
      </c>
    </row>
    <row r="34" spans="1:20" x14ac:dyDescent="0.25">
      <c r="A34" s="26"/>
      <c r="B34" s="20">
        <f>IF(ISNUMBER(A34),INDEX(Listas!$A$2:$A$8,WEEKDAY(A34))&amp;IF(COUNTIF(Feriados!$A$6:$A$49,A34)&gt;0," · feriado",""),"")</f>
      </c>
      <c r="C34" s="27"/>
      <c r="D34" s="27"/>
      <c r="E34" s="28"/>
      <c r="F34" s="28"/>
      <c r="G34" s="23">
        <f>IF(S34="","",MAX(0,S34-N(E34))/60)</f>
      </c>
      <c r="H34" s="23">
        <f>IF(G34="","",IF(OR(F34="Sí",F34="Si"),0,MIN(G34,$B$7)))</f>
      </c>
      <c r="I34" s="23">
        <f>IF(G34="","",IF(OR(F34="Sí",F34="Si"),0,MIN(2,MAX(0,G34-$B$7))))</f>
      </c>
      <c r="J34" s="23">
        <f>IF(G34="","",IF(OR(F34="Sí",F34="Si"),0,MAX(0,G34-$B$7-2)))</f>
      </c>
      <c r="K34" s="23">
        <f>IF(G34="","",IF(OR(F34="Sí",F34="Si"),G34,0))</f>
      </c>
      <c r="L34" s="23">
        <f>IF(S34="","",(MAX(0,MIN(T34+S34,360)-T34)+MAX(0,MIN(T34+S34,1800)-MAX(T34,1320))+MAX(0,MIN(T34+S34,3240)-MAX(T34,2760)))/60)</f>
      </c>
      <c r="M34" s="24">
        <f>IF(OR(G34="",NOT(ISNUMBER($B$8))),"",ROUND(I34*$B$8*1.25,2))</f>
      </c>
      <c r="N34" s="24">
        <f>IF(OR(G34="",NOT(ISNUMBER($B$8))),"",ROUND(J34*$B$8*1.35,2))</f>
      </c>
      <c r="O34" s="24">
        <f>IF(OR(G34="",NOT(ISNUMBER($B$8))),"",ROUND(K34*$B$8*2,2))</f>
      </c>
      <c r="P34" s="24">
        <f>IF(M34="","",M34+N34+O34)</f>
      </c>
      <c r="Q34" s="25">
        <f>IF(AND(ISNUMBER(C34),NOT(ISNUMBER(D34))),"Falta la salida",IF(AND(ISNUMBER(D34),NOT(ISNUMBER(C34))),"Falta el ingreso",IF(AND(ISNUMBER(C34),NOT(ISNUMBER(A34))),"Falta la fecha",IF(AND(ISNUMBER(G34),OR(F34="Sí",F34="Si"),G34&gt;$B$7),"Pasó la jornada en descanso o feriado: consúltalo con planilla",""))))</f>
      </c>
      <c r="S34">
        <f>IF(AND(ISNUMBER(C34),ISNUMBER(D34)),ROUND(MOD(D34-C34,1)*1440,0),"")</f>
      </c>
      <c r="T34">
        <f>IF(ISNUMBER(C34),ROUND(C34*1440,0),"")</f>
      </c>
    </row>
    <row r="35" spans="1:20" x14ac:dyDescent="0.25">
      <c r="A35" s="26"/>
      <c r="B35" s="20">
        <f>IF(ISNUMBER(A35),INDEX(Listas!$A$2:$A$8,WEEKDAY(A35))&amp;IF(COUNTIF(Feriados!$A$6:$A$49,A35)&gt;0," · feriado",""),"")</f>
      </c>
      <c r="C35" s="27"/>
      <c r="D35" s="27"/>
      <c r="E35" s="28"/>
      <c r="F35" s="28"/>
      <c r="G35" s="23">
        <f>IF(S35="","",MAX(0,S35-N(E35))/60)</f>
      </c>
      <c r="H35" s="23">
        <f>IF(G35="","",IF(OR(F35="Sí",F35="Si"),0,MIN(G35,$B$7)))</f>
      </c>
      <c r="I35" s="23">
        <f>IF(G35="","",IF(OR(F35="Sí",F35="Si"),0,MIN(2,MAX(0,G35-$B$7))))</f>
      </c>
      <c r="J35" s="23">
        <f>IF(G35="","",IF(OR(F35="Sí",F35="Si"),0,MAX(0,G35-$B$7-2)))</f>
      </c>
      <c r="K35" s="23">
        <f>IF(G35="","",IF(OR(F35="Sí",F35="Si"),G35,0))</f>
      </c>
      <c r="L35" s="23">
        <f>IF(S35="","",(MAX(0,MIN(T35+S35,360)-T35)+MAX(0,MIN(T35+S35,1800)-MAX(T35,1320))+MAX(0,MIN(T35+S35,3240)-MAX(T35,2760)))/60)</f>
      </c>
      <c r="M35" s="24">
        <f>IF(OR(G35="",NOT(ISNUMBER($B$8))),"",ROUND(I35*$B$8*1.25,2))</f>
      </c>
      <c r="N35" s="24">
        <f>IF(OR(G35="",NOT(ISNUMBER($B$8))),"",ROUND(J35*$B$8*1.35,2))</f>
      </c>
      <c r="O35" s="24">
        <f>IF(OR(G35="",NOT(ISNUMBER($B$8))),"",ROUND(K35*$B$8*2,2))</f>
      </c>
      <c r="P35" s="24">
        <f>IF(M35="","",M35+N35+O35)</f>
      </c>
      <c r="Q35" s="25">
        <f>IF(AND(ISNUMBER(C35),NOT(ISNUMBER(D35))),"Falta la salida",IF(AND(ISNUMBER(D35),NOT(ISNUMBER(C35))),"Falta el ingreso",IF(AND(ISNUMBER(C35),NOT(ISNUMBER(A35))),"Falta la fecha",IF(AND(ISNUMBER(G35),OR(F35="Sí",F35="Si"),G35&gt;$B$7),"Pasó la jornada en descanso o feriado: consúltalo con planilla",""))))</f>
      </c>
      <c r="S35">
        <f>IF(AND(ISNUMBER(C35),ISNUMBER(D35)),ROUND(MOD(D35-C35,1)*1440,0),"")</f>
      </c>
      <c r="T35">
        <f>IF(ISNUMBER(C35),ROUND(C35*1440,0),"")</f>
      </c>
    </row>
    <row r="36" spans="1:20" x14ac:dyDescent="0.25">
      <c r="A36" s="26"/>
      <c r="B36" s="20">
        <f>IF(ISNUMBER(A36),INDEX(Listas!$A$2:$A$8,WEEKDAY(A36))&amp;IF(COUNTIF(Feriados!$A$6:$A$49,A36)&gt;0," · feriado",""),"")</f>
      </c>
      <c r="C36" s="27"/>
      <c r="D36" s="27"/>
      <c r="E36" s="28"/>
      <c r="F36" s="28"/>
      <c r="G36" s="23">
        <f>IF(S36="","",MAX(0,S36-N(E36))/60)</f>
      </c>
      <c r="H36" s="23">
        <f>IF(G36="","",IF(OR(F36="Sí",F36="Si"),0,MIN(G36,$B$7)))</f>
      </c>
      <c r="I36" s="23">
        <f>IF(G36="","",IF(OR(F36="Sí",F36="Si"),0,MIN(2,MAX(0,G36-$B$7))))</f>
      </c>
      <c r="J36" s="23">
        <f>IF(G36="","",IF(OR(F36="Sí",F36="Si"),0,MAX(0,G36-$B$7-2)))</f>
      </c>
      <c r="K36" s="23">
        <f>IF(G36="","",IF(OR(F36="Sí",F36="Si"),G36,0))</f>
      </c>
      <c r="L36" s="23">
        <f>IF(S36="","",(MAX(0,MIN(T36+S36,360)-T36)+MAX(0,MIN(T36+S36,1800)-MAX(T36,1320))+MAX(0,MIN(T36+S36,3240)-MAX(T36,2760)))/60)</f>
      </c>
      <c r="M36" s="24">
        <f>IF(OR(G36="",NOT(ISNUMBER($B$8))),"",ROUND(I36*$B$8*1.25,2))</f>
      </c>
      <c r="N36" s="24">
        <f>IF(OR(G36="",NOT(ISNUMBER($B$8))),"",ROUND(J36*$B$8*1.35,2))</f>
      </c>
      <c r="O36" s="24">
        <f>IF(OR(G36="",NOT(ISNUMBER($B$8))),"",ROUND(K36*$B$8*2,2))</f>
      </c>
      <c r="P36" s="24">
        <f>IF(M36="","",M36+N36+O36)</f>
      </c>
      <c r="Q36" s="25">
        <f>IF(AND(ISNUMBER(C36),NOT(ISNUMBER(D36))),"Falta la salida",IF(AND(ISNUMBER(D36),NOT(ISNUMBER(C36))),"Falta el ingreso",IF(AND(ISNUMBER(C36),NOT(ISNUMBER(A36))),"Falta la fecha",IF(AND(ISNUMBER(G36),OR(F36="Sí",F36="Si"),G36&gt;$B$7),"Pasó la jornada en descanso o feriado: consúltalo con planilla",""))))</f>
      </c>
      <c r="S36">
        <f>IF(AND(ISNUMBER(C36),ISNUMBER(D36)),ROUND(MOD(D36-C36,1)*1440,0),"")</f>
      </c>
      <c r="T36">
        <f>IF(ISNUMBER(C36),ROUND(C36*1440,0),"")</f>
      </c>
    </row>
    <row r="37" spans="1:20" x14ac:dyDescent="0.25">
      <c r="A37" s="26"/>
      <c r="B37" s="20">
        <f>IF(ISNUMBER(A37),INDEX(Listas!$A$2:$A$8,WEEKDAY(A37))&amp;IF(COUNTIF(Feriados!$A$6:$A$49,A37)&gt;0," · feriado",""),"")</f>
      </c>
      <c r="C37" s="27"/>
      <c r="D37" s="27"/>
      <c r="E37" s="28"/>
      <c r="F37" s="28"/>
      <c r="G37" s="23">
        <f>IF(S37="","",MAX(0,S37-N(E37))/60)</f>
      </c>
      <c r="H37" s="23">
        <f>IF(G37="","",IF(OR(F37="Sí",F37="Si"),0,MIN(G37,$B$7)))</f>
      </c>
      <c r="I37" s="23">
        <f>IF(G37="","",IF(OR(F37="Sí",F37="Si"),0,MIN(2,MAX(0,G37-$B$7))))</f>
      </c>
      <c r="J37" s="23">
        <f>IF(G37="","",IF(OR(F37="Sí",F37="Si"),0,MAX(0,G37-$B$7-2)))</f>
      </c>
      <c r="K37" s="23">
        <f>IF(G37="","",IF(OR(F37="Sí",F37="Si"),G37,0))</f>
      </c>
      <c r="L37" s="23">
        <f>IF(S37="","",(MAX(0,MIN(T37+S37,360)-T37)+MAX(0,MIN(T37+S37,1800)-MAX(T37,1320))+MAX(0,MIN(T37+S37,3240)-MAX(T37,2760)))/60)</f>
      </c>
      <c r="M37" s="24">
        <f>IF(OR(G37="",NOT(ISNUMBER($B$8))),"",ROUND(I37*$B$8*1.25,2))</f>
      </c>
      <c r="N37" s="24">
        <f>IF(OR(G37="",NOT(ISNUMBER($B$8))),"",ROUND(J37*$B$8*1.35,2))</f>
      </c>
      <c r="O37" s="24">
        <f>IF(OR(G37="",NOT(ISNUMBER($B$8))),"",ROUND(K37*$B$8*2,2))</f>
      </c>
      <c r="P37" s="24">
        <f>IF(M37="","",M37+N37+O37)</f>
      </c>
      <c r="Q37" s="25">
        <f>IF(AND(ISNUMBER(C37),NOT(ISNUMBER(D37))),"Falta la salida",IF(AND(ISNUMBER(D37),NOT(ISNUMBER(C37))),"Falta el ingreso",IF(AND(ISNUMBER(C37),NOT(ISNUMBER(A37))),"Falta la fecha",IF(AND(ISNUMBER(G37),OR(F37="Sí",F37="Si"),G37&gt;$B$7),"Pasó la jornada en descanso o feriado: consúltalo con planilla",""))))</f>
      </c>
      <c r="S37">
        <f>IF(AND(ISNUMBER(C37),ISNUMBER(D37)),ROUND(MOD(D37-C37,1)*1440,0),"")</f>
      </c>
      <c r="T37">
        <f>IF(ISNUMBER(C37),ROUND(C37*1440,0),"")</f>
      </c>
    </row>
    <row r="38" spans="1:20" x14ac:dyDescent="0.25">
      <c r="A38" s="26"/>
      <c r="B38" s="20">
        <f>IF(ISNUMBER(A38),INDEX(Listas!$A$2:$A$8,WEEKDAY(A38))&amp;IF(COUNTIF(Feriados!$A$6:$A$49,A38)&gt;0," · feriado",""),"")</f>
      </c>
      <c r="C38" s="27"/>
      <c r="D38" s="27"/>
      <c r="E38" s="28"/>
      <c r="F38" s="28"/>
      <c r="G38" s="23">
        <f>IF(S38="","",MAX(0,S38-N(E38))/60)</f>
      </c>
      <c r="H38" s="23">
        <f>IF(G38="","",IF(OR(F38="Sí",F38="Si"),0,MIN(G38,$B$7)))</f>
      </c>
      <c r="I38" s="23">
        <f>IF(G38="","",IF(OR(F38="Sí",F38="Si"),0,MIN(2,MAX(0,G38-$B$7))))</f>
      </c>
      <c r="J38" s="23">
        <f>IF(G38="","",IF(OR(F38="Sí",F38="Si"),0,MAX(0,G38-$B$7-2)))</f>
      </c>
      <c r="K38" s="23">
        <f>IF(G38="","",IF(OR(F38="Sí",F38="Si"),G38,0))</f>
      </c>
      <c r="L38" s="23">
        <f>IF(S38="","",(MAX(0,MIN(T38+S38,360)-T38)+MAX(0,MIN(T38+S38,1800)-MAX(T38,1320))+MAX(0,MIN(T38+S38,3240)-MAX(T38,2760)))/60)</f>
      </c>
      <c r="M38" s="24">
        <f>IF(OR(G38="",NOT(ISNUMBER($B$8))),"",ROUND(I38*$B$8*1.25,2))</f>
      </c>
      <c r="N38" s="24">
        <f>IF(OR(G38="",NOT(ISNUMBER($B$8))),"",ROUND(J38*$B$8*1.35,2))</f>
      </c>
      <c r="O38" s="24">
        <f>IF(OR(G38="",NOT(ISNUMBER($B$8))),"",ROUND(K38*$B$8*2,2))</f>
      </c>
      <c r="P38" s="24">
        <f>IF(M38="","",M38+N38+O38)</f>
      </c>
      <c r="Q38" s="25">
        <f>IF(AND(ISNUMBER(C38),NOT(ISNUMBER(D38))),"Falta la salida",IF(AND(ISNUMBER(D38),NOT(ISNUMBER(C38))),"Falta el ingreso",IF(AND(ISNUMBER(C38),NOT(ISNUMBER(A38))),"Falta la fecha",IF(AND(ISNUMBER(G38),OR(F38="Sí",F38="Si"),G38&gt;$B$7),"Pasó la jornada en descanso o feriado: consúltalo con planilla",""))))</f>
      </c>
      <c r="S38">
        <f>IF(AND(ISNUMBER(C38),ISNUMBER(D38)),ROUND(MOD(D38-C38,1)*1440,0),"")</f>
      </c>
      <c r="T38">
        <f>IF(ISNUMBER(C38),ROUND(C38*1440,0),"")</f>
      </c>
    </row>
    <row r="39" spans="1:20" x14ac:dyDescent="0.25">
      <c r="A39" s="26"/>
      <c r="B39" s="20">
        <f>IF(ISNUMBER(A39),INDEX(Listas!$A$2:$A$8,WEEKDAY(A39))&amp;IF(COUNTIF(Feriados!$A$6:$A$49,A39)&gt;0," · feriado",""),"")</f>
      </c>
      <c r="C39" s="27"/>
      <c r="D39" s="27"/>
      <c r="E39" s="28"/>
      <c r="F39" s="28"/>
      <c r="G39" s="23">
        <f>IF(S39="","",MAX(0,S39-N(E39))/60)</f>
      </c>
      <c r="H39" s="23">
        <f>IF(G39="","",IF(OR(F39="Sí",F39="Si"),0,MIN(G39,$B$7)))</f>
      </c>
      <c r="I39" s="23">
        <f>IF(G39="","",IF(OR(F39="Sí",F39="Si"),0,MIN(2,MAX(0,G39-$B$7))))</f>
      </c>
      <c r="J39" s="23">
        <f>IF(G39="","",IF(OR(F39="Sí",F39="Si"),0,MAX(0,G39-$B$7-2)))</f>
      </c>
      <c r="K39" s="23">
        <f>IF(G39="","",IF(OR(F39="Sí",F39="Si"),G39,0))</f>
      </c>
      <c r="L39" s="23">
        <f>IF(S39="","",(MAX(0,MIN(T39+S39,360)-T39)+MAX(0,MIN(T39+S39,1800)-MAX(T39,1320))+MAX(0,MIN(T39+S39,3240)-MAX(T39,2760)))/60)</f>
      </c>
      <c r="M39" s="24">
        <f>IF(OR(G39="",NOT(ISNUMBER($B$8))),"",ROUND(I39*$B$8*1.25,2))</f>
      </c>
      <c r="N39" s="24">
        <f>IF(OR(G39="",NOT(ISNUMBER($B$8))),"",ROUND(J39*$B$8*1.35,2))</f>
      </c>
      <c r="O39" s="24">
        <f>IF(OR(G39="",NOT(ISNUMBER($B$8))),"",ROUND(K39*$B$8*2,2))</f>
      </c>
      <c r="P39" s="24">
        <f>IF(M39="","",M39+N39+O39)</f>
      </c>
      <c r="Q39" s="25">
        <f>IF(AND(ISNUMBER(C39),NOT(ISNUMBER(D39))),"Falta la salida",IF(AND(ISNUMBER(D39),NOT(ISNUMBER(C39))),"Falta el ingreso",IF(AND(ISNUMBER(C39),NOT(ISNUMBER(A39))),"Falta la fecha",IF(AND(ISNUMBER(G39),OR(F39="Sí",F39="Si"),G39&gt;$B$7),"Pasó la jornada en descanso o feriado: consúltalo con planilla",""))))</f>
      </c>
      <c r="S39">
        <f>IF(AND(ISNUMBER(C39),ISNUMBER(D39)),ROUND(MOD(D39-C39,1)*1440,0),"")</f>
      </c>
      <c r="T39">
        <f>IF(ISNUMBER(C39),ROUND(C39*1440,0),"")</f>
      </c>
    </row>
    <row r="40" spans="1:20" x14ac:dyDescent="0.25">
      <c r="A40" s="26"/>
      <c r="B40" s="20">
        <f>IF(ISNUMBER(A40),INDEX(Listas!$A$2:$A$8,WEEKDAY(A40))&amp;IF(COUNTIF(Feriados!$A$6:$A$49,A40)&gt;0," · feriado",""),"")</f>
      </c>
      <c r="C40" s="27"/>
      <c r="D40" s="27"/>
      <c r="E40" s="28"/>
      <c r="F40" s="28"/>
      <c r="G40" s="23">
        <f>IF(S40="","",MAX(0,S40-N(E40))/60)</f>
      </c>
      <c r="H40" s="23">
        <f>IF(G40="","",IF(OR(F40="Sí",F40="Si"),0,MIN(G40,$B$7)))</f>
      </c>
      <c r="I40" s="23">
        <f>IF(G40="","",IF(OR(F40="Sí",F40="Si"),0,MIN(2,MAX(0,G40-$B$7))))</f>
      </c>
      <c r="J40" s="23">
        <f>IF(G40="","",IF(OR(F40="Sí",F40="Si"),0,MAX(0,G40-$B$7-2)))</f>
      </c>
      <c r="K40" s="23">
        <f>IF(G40="","",IF(OR(F40="Sí",F40="Si"),G40,0))</f>
      </c>
      <c r="L40" s="23">
        <f>IF(S40="","",(MAX(0,MIN(T40+S40,360)-T40)+MAX(0,MIN(T40+S40,1800)-MAX(T40,1320))+MAX(0,MIN(T40+S40,3240)-MAX(T40,2760)))/60)</f>
      </c>
      <c r="M40" s="24">
        <f>IF(OR(G40="",NOT(ISNUMBER($B$8))),"",ROUND(I40*$B$8*1.25,2))</f>
      </c>
      <c r="N40" s="24">
        <f>IF(OR(G40="",NOT(ISNUMBER($B$8))),"",ROUND(J40*$B$8*1.35,2))</f>
      </c>
      <c r="O40" s="24">
        <f>IF(OR(G40="",NOT(ISNUMBER($B$8))),"",ROUND(K40*$B$8*2,2))</f>
      </c>
      <c r="P40" s="24">
        <f>IF(M40="","",M40+N40+O40)</f>
      </c>
      <c r="Q40" s="25">
        <f>IF(AND(ISNUMBER(C40),NOT(ISNUMBER(D40))),"Falta la salida",IF(AND(ISNUMBER(D40),NOT(ISNUMBER(C40))),"Falta el ingreso",IF(AND(ISNUMBER(C40),NOT(ISNUMBER(A40))),"Falta la fecha",IF(AND(ISNUMBER(G40),OR(F40="Sí",F40="Si"),G40&gt;$B$7),"Pasó la jornada en descanso o feriado: consúltalo con planilla",""))))</f>
      </c>
      <c r="S40">
        <f>IF(AND(ISNUMBER(C40),ISNUMBER(D40)),ROUND(MOD(D40-C40,1)*1440,0),"")</f>
      </c>
      <c r="T40">
        <f>IF(ISNUMBER(C40),ROUND(C40*1440,0),"")</f>
      </c>
    </row>
    <row r="41" spans="1:20" x14ac:dyDescent="0.25">
      <c r="A41" s="26"/>
      <c r="B41" s="20">
        <f>IF(ISNUMBER(A41),INDEX(Listas!$A$2:$A$8,WEEKDAY(A41))&amp;IF(COUNTIF(Feriados!$A$6:$A$49,A41)&gt;0," · feriado",""),"")</f>
      </c>
      <c r="C41" s="27"/>
      <c r="D41" s="27"/>
      <c r="E41" s="28"/>
      <c r="F41" s="28"/>
      <c r="G41" s="23">
        <f>IF(S41="","",MAX(0,S41-N(E41))/60)</f>
      </c>
      <c r="H41" s="23">
        <f>IF(G41="","",IF(OR(F41="Sí",F41="Si"),0,MIN(G41,$B$7)))</f>
      </c>
      <c r="I41" s="23">
        <f>IF(G41="","",IF(OR(F41="Sí",F41="Si"),0,MIN(2,MAX(0,G41-$B$7))))</f>
      </c>
      <c r="J41" s="23">
        <f>IF(G41="","",IF(OR(F41="Sí",F41="Si"),0,MAX(0,G41-$B$7-2)))</f>
      </c>
      <c r="K41" s="23">
        <f>IF(G41="","",IF(OR(F41="Sí",F41="Si"),G41,0))</f>
      </c>
      <c r="L41" s="23">
        <f>IF(S41="","",(MAX(0,MIN(T41+S41,360)-T41)+MAX(0,MIN(T41+S41,1800)-MAX(T41,1320))+MAX(0,MIN(T41+S41,3240)-MAX(T41,2760)))/60)</f>
      </c>
      <c r="M41" s="24">
        <f>IF(OR(G41="",NOT(ISNUMBER($B$8))),"",ROUND(I41*$B$8*1.25,2))</f>
      </c>
      <c r="N41" s="24">
        <f>IF(OR(G41="",NOT(ISNUMBER($B$8))),"",ROUND(J41*$B$8*1.35,2))</f>
      </c>
      <c r="O41" s="24">
        <f>IF(OR(G41="",NOT(ISNUMBER($B$8))),"",ROUND(K41*$B$8*2,2))</f>
      </c>
      <c r="P41" s="24">
        <f>IF(M41="","",M41+N41+O41)</f>
      </c>
      <c r="Q41" s="25">
        <f>IF(AND(ISNUMBER(C41),NOT(ISNUMBER(D41))),"Falta la salida",IF(AND(ISNUMBER(D41),NOT(ISNUMBER(C41))),"Falta el ingreso",IF(AND(ISNUMBER(C41),NOT(ISNUMBER(A41))),"Falta la fecha",IF(AND(ISNUMBER(G41),OR(F41="Sí",F41="Si"),G41&gt;$B$7),"Pasó la jornada en descanso o feriado: consúltalo con planilla",""))))</f>
      </c>
      <c r="S41">
        <f>IF(AND(ISNUMBER(C41),ISNUMBER(D41)),ROUND(MOD(D41-C41,1)*1440,0),"")</f>
      </c>
      <c r="T41">
        <f>IF(ISNUMBER(C41),ROUND(C41*1440,0),"")</f>
      </c>
    </row>
    <row r="42" spans="1:20" x14ac:dyDescent="0.25">
      <c r="A42" s="26"/>
      <c r="B42" s="20">
        <f>IF(ISNUMBER(A42),INDEX(Listas!$A$2:$A$8,WEEKDAY(A42))&amp;IF(COUNTIF(Feriados!$A$6:$A$49,A42)&gt;0," · feriado",""),"")</f>
      </c>
      <c r="C42" s="27"/>
      <c r="D42" s="27"/>
      <c r="E42" s="28"/>
      <c r="F42" s="28"/>
      <c r="G42" s="23">
        <f>IF(S42="","",MAX(0,S42-N(E42))/60)</f>
      </c>
      <c r="H42" s="23">
        <f>IF(G42="","",IF(OR(F42="Sí",F42="Si"),0,MIN(G42,$B$7)))</f>
      </c>
      <c r="I42" s="23">
        <f>IF(G42="","",IF(OR(F42="Sí",F42="Si"),0,MIN(2,MAX(0,G42-$B$7))))</f>
      </c>
      <c r="J42" s="23">
        <f>IF(G42="","",IF(OR(F42="Sí",F42="Si"),0,MAX(0,G42-$B$7-2)))</f>
      </c>
      <c r="K42" s="23">
        <f>IF(G42="","",IF(OR(F42="Sí",F42="Si"),G42,0))</f>
      </c>
      <c r="L42" s="23">
        <f>IF(S42="","",(MAX(0,MIN(T42+S42,360)-T42)+MAX(0,MIN(T42+S42,1800)-MAX(T42,1320))+MAX(0,MIN(T42+S42,3240)-MAX(T42,2760)))/60)</f>
      </c>
      <c r="M42" s="24">
        <f>IF(OR(G42="",NOT(ISNUMBER($B$8))),"",ROUND(I42*$B$8*1.25,2))</f>
      </c>
      <c r="N42" s="24">
        <f>IF(OR(G42="",NOT(ISNUMBER($B$8))),"",ROUND(J42*$B$8*1.35,2))</f>
      </c>
      <c r="O42" s="24">
        <f>IF(OR(G42="",NOT(ISNUMBER($B$8))),"",ROUND(K42*$B$8*2,2))</f>
      </c>
      <c r="P42" s="24">
        <f>IF(M42="","",M42+N42+O42)</f>
      </c>
      <c r="Q42" s="25">
        <f>IF(AND(ISNUMBER(C42),NOT(ISNUMBER(D42))),"Falta la salida",IF(AND(ISNUMBER(D42),NOT(ISNUMBER(C42))),"Falta el ingreso",IF(AND(ISNUMBER(C42),NOT(ISNUMBER(A42))),"Falta la fecha",IF(AND(ISNUMBER(G42),OR(F42="Sí",F42="Si"),G42&gt;$B$7),"Pasó la jornada en descanso o feriado: consúltalo con planilla",""))))</f>
      </c>
      <c r="S42">
        <f>IF(AND(ISNUMBER(C42),ISNUMBER(D42)),ROUND(MOD(D42-C42,1)*1440,0),"")</f>
      </c>
      <c r="T42">
        <f>IF(ISNUMBER(C42),ROUND(C42*1440,0),"")</f>
      </c>
    </row>
    <row r="43" spans="1:20" x14ac:dyDescent="0.25">
      <c r="A43" s="26"/>
      <c r="B43" s="20">
        <f>IF(ISNUMBER(A43),INDEX(Listas!$A$2:$A$8,WEEKDAY(A43))&amp;IF(COUNTIF(Feriados!$A$6:$A$49,A43)&gt;0," · feriado",""),"")</f>
      </c>
      <c r="C43" s="27"/>
      <c r="D43" s="27"/>
      <c r="E43" s="28"/>
      <c r="F43" s="28"/>
      <c r="G43" s="23">
        <f>IF(S43="","",MAX(0,S43-N(E43))/60)</f>
      </c>
      <c r="H43" s="23">
        <f>IF(G43="","",IF(OR(F43="Sí",F43="Si"),0,MIN(G43,$B$7)))</f>
      </c>
      <c r="I43" s="23">
        <f>IF(G43="","",IF(OR(F43="Sí",F43="Si"),0,MIN(2,MAX(0,G43-$B$7))))</f>
      </c>
      <c r="J43" s="23">
        <f>IF(G43="","",IF(OR(F43="Sí",F43="Si"),0,MAX(0,G43-$B$7-2)))</f>
      </c>
      <c r="K43" s="23">
        <f>IF(G43="","",IF(OR(F43="Sí",F43="Si"),G43,0))</f>
      </c>
      <c r="L43" s="23">
        <f>IF(S43="","",(MAX(0,MIN(T43+S43,360)-T43)+MAX(0,MIN(T43+S43,1800)-MAX(T43,1320))+MAX(0,MIN(T43+S43,3240)-MAX(T43,2760)))/60)</f>
      </c>
      <c r="M43" s="24">
        <f>IF(OR(G43="",NOT(ISNUMBER($B$8))),"",ROUND(I43*$B$8*1.25,2))</f>
      </c>
      <c r="N43" s="24">
        <f>IF(OR(G43="",NOT(ISNUMBER($B$8))),"",ROUND(J43*$B$8*1.35,2))</f>
      </c>
      <c r="O43" s="24">
        <f>IF(OR(G43="",NOT(ISNUMBER($B$8))),"",ROUND(K43*$B$8*2,2))</f>
      </c>
      <c r="P43" s="24">
        <f>IF(M43="","",M43+N43+O43)</f>
      </c>
      <c r="Q43" s="25">
        <f>IF(AND(ISNUMBER(C43),NOT(ISNUMBER(D43))),"Falta la salida",IF(AND(ISNUMBER(D43),NOT(ISNUMBER(C43))),"Falta el ingreso",IF(AND(ISNUMBER(C43),NOT(ISNUMBER(A43))),"Falta la fecha",IF(AND(ISNUMBER(G43),OR(F43="Sí",F43="Si"),G43&gt;$B$7),"Pasó la jornada en descanso o feriado: consúltalo con planilla",""))))</f>
      </c>
      <c r="S43">
        <f>IF(AND(ISNUMBER(C43),ISNUMBER(D43)),ROUND(MOD(D43-C43,1)*1440,0),"")</f>
      </c>
      <c r="T43">
        <f>IF(ISNUMBER(C43),ROUND(C43*1440,0),"")</f>
      </c>
    </row>
    <row r="44" spans="1:20" x14ac:dyDescent="0.25">
      <c r="A44" s="26"/>
      <c r="B44" s="20">
        <f>IF(ISNUMBER(A44),INDEX(Listas!$A$2:$A$8,WEEKDAY(A44))&amp;IF(COUNTIF(Feriados!$A$6:$A$49,A44)&gt;0," · feriado",""),"")</f>
      </c>
      <c r="C44" s="27"/>
      <c r="D44" s="27"/>
      <c r="E44" s="28"/>
      <c r="F44" s="28"/>
      <c r="G44" s="23">
        <f>IF(S44="","",MAX(0,S44-N(E44))/60)</f>
      </c>
      <c r="H44" s="23">
        <f>IF(G44="","",IF(OR(F44="Sí",F44="Si"),0,MIN(G44,$B$7)))</f>
      </c>
      <c r="I44" s="23">
        <f>IF(G44="","",IF(OR(F44="Sí",F44="Si"),0,MIN(2,MAX(0,G44-$B$7))))</f>
      </c>
      <c r="J44" s="23">
        <f>IF(G44="","",IF(OR(F44="Sí",F44="Si"),0,MAX(0,G44-$B$7-2)))</f>
      </c>
      <c r="K44" s="23">
        <f>IF(G44="","",IF(OR(F44="Sí",F44="Si"),G44,0))</f>
      </c>
      <c r="L44" s="23">
        <f>IF(S44="","",(MAX(0,MIN(T44+S44,360)-T44)+MAX(0,MIN(T44+S44,1800)-MAX(T44,1320))+MAX(0,MIN(T44+S44,3240)-MAX(T44,2760)))/60)</f>
      </c>
      <c r="M44" s="24">
        <f>IF(OR(G44="",NOT(ISNUMBER($B$8))),"",ROUND(I44*$B$8*1.25,2))</f>
      </c>
      <c r="N44" s="24">
        <f>IF(OR(G44="",NOT(ISNUMBER($B$8))),"",ROUND(J44*$B$8*1.35,2))</f>
      </c>
      <c r="O44" s="24">
        <f>IF(OR(G44="",NOT(ISNUMBER($B$8))),"",ROUND(K44*$B$8*2,2))</f>
      </c>
      <c r="P44" s="24">
        <f>IF(M44="","",M44+N44+O44)</f>
      </c>
      <c r="Q44" s="25">
        <f>IF(AND(ISNUMBER(C44),NOT(ISNUMBER(D44))),"Falta la salida",IF(AND(ISNUMBER(D44),NOT(ISNUMBER(C44))),"Falta el ingreso",IF(AND(ISNUMBER(C44),NOT(ISNUMBER(A44))),"Falta la fecha",IF(AND(ISNUMBER(G44),OR(F44="Sí",F44="Si"),G44&gt;$B$7),"Pasó la jornada en descanso o feriado: consúltalo con planilla",""))))</f>
      </c>
      <c r="S44">
        <f>IF(AND(ISNUMBER(C44),ISNUMBER(D44)),ROUND(MOD(D44-C44,1)*1440,0),"")</f>
      </c>
      <c r="T44">
        <f>IF(ISNUMBER(C44),ROUND(C44*1440,0),"")</f>
      </c>
    </row>
    <row r="45" spans="1:20" x14ac:dyDescent="0.25">
      <c r="A45" s="26"/>
      <c r="B45" s="20">
        <f>IF(ISNUMBER(A45),INDEX(Listas!$A$2:$A$8,WEEKDAY(A45))&amp;IF(COUNTIF(Feriados!$A$6:$A$49,A45)&gt;0," · feriado",""),"")</f>
      </c>
      <c r="C45" s="27"/>
      <c r="D45" s="27"/>
      <c r="E45" s="28"/>
      <c r="F45" s="28"/>
      <c r="G45" s="23">
        <f>IF(S45="","",MAX(0,S45-N(E45))/60)</f>
      </c>
      <c r="H45" s="23">
        <f>IF(G45="","",IF(OR(F45="Sí",F45="Si"),0,MIN(G45,$B$7)))</f>
      </c>
      <c r="I45" s="23">
        <f>IF(G45="","",IF(OR(F45="Sí",F45="Si"),0,MIN(2,MAX(0,G45-$B$7))))</f>
      </c>
      <c r="J45" s="23">
        <f>IF(G45="","",IF(OR(F45="Sí",F45="Si"),0,MAX(0,G45-$B$7-2)))</f>
      </c>
      <c r="K45" s="23">
        <f>IF(G45="","",IF(OR(F45="Sí",F45="Si"),G45,0))</f>
      </c>
      <c r="L45" s="23">
        <f>IF(S45="","",(MAX(0,MIN(T45+S45,360)-T45)+MAX(0,MIN(T45+S45,1800)-MAX(T45,1320))+MAX(0,MIN(T45+S45,3240)-MAX(T45,2760)))/60)</f>
      </c>
      <c r="M45" s="24">
        <f>IF(OR(G45="",NOT(ISNUMBER($B$8))),"",ROUND(I45*$B$8*1.25,2))</f>
      </c>
      <c r="N45" s="24">
        <f>IF(OR(G45="",NOT(ISNUMBER($B$8))),"",ROUND(J45*$B$8*1.35,2))</f>
      </c>
      <c r="O45" s="24">
        <f>IF(OR(G45="",NOT(ISNUMBER($B$8))),"",ROUND(K45*$B$8*2,2))</f>
      </c>
      <c r="P45" s="24">
        <f>IF(M45="","",M45+N45+O45)</f>
      </c>
      <c r="Q45" s="25">
        <f>IF(AND(ISNUMBER(C45),NOT(ISNUMBER(D45))),"Falta la salida",IF(AND(ISNUMBER(D45),NOT(ISNUMBER(C45))),"Falta el ingreso",IF(AND(ISNUMBER(C45),NOT(ISNUMBER(A45))),"Falta la fecha",IF(AND(ISNUMBER(G45),OR(F45="Sí",F45="Si"),G45&gt;$B$7),"Pasó la jornada en descanso o feriado: consúltalo con planilla",""))))</f>
      </c>
      <c r="S45">
        <f>IF(AND(ISNUMBER(C45),ISNUMBER(D45)),ROUND(MOD(D45-C45,1)*1440,0),"")</f>
      </c>
      <c r="T45">
        <f>IF(ISNUMBER(C45),ROUND(C45*1440,0),"")</f>
      </c>
    </row>
    <row r="46" spans="6:16" x14ac:dyDescent="0.25">
      <c r="F46" s="29" t="s">
        <v>47</v>
      </c>
      <c r="G46" s="30">
        <f>SUM(G15:G45)</f>
      </c>
      <c r="H46" s="30">
        <f>SUM(H15:H45)</f>
      </c>
      <c r="I46" s="30">
        <f>SUM(I15:I45)</f>
      </c>
      <c r="J46" s="30">
        <f>SUM(J15:J45)</f>
      </c>
      <c r="K46" s="30">
        <f>SUM(K15:K45)</f>
      </c>
      <c r="L46" s="30">
        <f>SUM(L15:L45)</f>
      </c>
      <c r="M46" s="31">
        <f>SUM(M15:M45)</f>
      </c>
      <c r="N46" s="31">
        <f>SUM(N15:N45)</f>
      </c>
      <c r="O46" s="31">
        <f>SUM(O15:O45)</f>
      </c>
      <c r="P46" s="31">
        <f>SUM(P15:P45)</f>
      </c>
    </row>
    <row r="48" spans="1:1" x14ac:dyDescent="0.25">
      <c r="A48" s="6" t="s">
        <v>11</v>
      </c>
    </row>
    <row r="49" spans="1:1" x14ac:dyDescent="0.25">
      <c r="A49" s="7" t="s">
        <v>12</v>
      </c>
    </row>
    <row r="50" spans="1:1" x14ac:dyDescent="0.25">
      <c r="A50" s="8" t="s">
        <v>13</v>
      </c>
    </row>
    <row r="51" spans="1:1" x14ac:dyDescent="0.25">
      <c r="A51" s="7" t="s">
        <v>14</v>
      </c>
    </row>
  </sheetData>
  <mergeCells count="6">
    <mergeCell ref="A1:Q1"/>
    <mergeCell ref="A2:Q2"/>
    <mergeCell ref="A3:Q3"/>
    <mergeCell ref="B5:D5"/>
    <mergeCell ref="F6:H6"/>
    <mergeCell ref="F7:M8"/>
  </mergeCells>
  <conditionalFormatting sqref="A15:B45">
    <cfRule type="expression" dxfId="0" priority="1">
      <formula>RIGHT($B15,7)="feriado"</formula>
    </cfRule>
  </conditionalFormatting>
  <dataValidations count="2">
    <dataValidation type="list" allowBlank="1" showErrorMessage="1" error="Escribe Sí o No." sqref="B10">
      <formula1>"Sí,No"</formula1>
    </dataValidation>
    <dataValidation type="list" allowBlank="1" showErrorMessage="1" error="Escribe Sí o No." sqref="F15:F45">
      <formula1>"Sí,No"</formula1>
    </dataValidation>
  </dataValidations>
  <hyperlinks>
    <hyperlink ref="A50" r:id="rId1"/>
  </hyperlinks>
  <pageSetup paperSize="9" orientation="landscape"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workbookViewId="0" showGridLines="0">
      <pane ySplit="5" topLeftCell="A6" activePane="bottomLeft" state="frozen"/>
      <selection pane="bottomLeft"/>
    </sheetView>
  </sheetViews>
  <sheetFormatPr defaultRowHeight="15" outlineLevelRow="0" outlineLevelCol="0" x14ac:dyDescent="55"/>
  <cols>
    <col min="1" max="1" width="14" customWidth="1"/>
    <col min="2" max="2" width="13" customWidth="1"/>
    <col min="3" max="3" width="40" customWidth="1"/>
    <col min="4" max="4" width="46" customWidth="1"/>
  </cols>
  <sheetData>
    <row r="1" ht="34" customHeight="1" spans="1:4" x14ac:dyDescent="0.25">
      <c r="A1" s="1" t="s">
        <v>0</v>
      </c>
      <c r="B1" s="1"/>
      <c r="C1" s="1"/>
      <c r="D1" s="1"/>
    </row>
    <row r="2" ht="24" customHeight="1" spans="1:4" x14ac:dyDescent="0.25">
      <c r="A2" s="2" t="s">
        <v>48</v>
      </c>
      <c r="B2" s="2"/>
      <c r="C2" s="2"/>
      <c r="D2" s="2"/>
    </row>
    <row r="3" ht="60" customHeight="1" spans="1:4" x14ac:dyDescent="0.25">
      <c r="A3" s="9" t="s">
        <v>49</v>
      </c>
      <c r="B3" s="9"/>
      <c r="C3" s="9"/>
      <c r="D3" s="9"/>
    </row>
    <row r="5" ht="42" customHeight="1" spans="1:4" x14ac:dyDescent="0.25">
      <c r="A5" s="18" t="s">
        <v>29</v>
      </c>
      <c r="B5" s="18" t="s">
        <v>30</v>
      </c>
      <c r="C5" s="18" t="s">
        <v>50</v>
      </c>
      <c r="D5" s="18" t="s">
        <v>51</v>
      </c>
    </row>
    <row r="6" spans="1:4" x14ac:dyDescent="0.25">
      <c r="A6" s="26">
        <v>46023</v>
      </c>
      <c r="B6" s="20">
        <f>IF(ISNUMBER(A6),INDEX(Listas!$A$2:$A$8,WEEKDAY(A6)),"")</f>
      </c>
      <c r="C6" s="28" t="s">
        <v>52</v>
      </c>
      <c r="D6" s="28"/>
    </row>
    <row r="7" spans="1:4" x14ac:dyDescent="0.25">
      <c r="A7" s="26">
        <v>46114</v>
      </c>
      <c r="B7" s="20">
        <f>IF(ISNUMBER(A7),INDEX(Listas!$A$2:$A$8,WEEKDAY(A7)),"")</f>
      </c>
      <c r="C7" s="28" t="s">
        <v>53</v>
      </c>
      <c r="D7" s="28"/>
    </row>
    <row r="8" spans="1:4" x14ac:dyDescent="0.25">
      <c r="A8" s="26">
        <v>46115</v>
      </c>
      <c r="B8" s="20">
        <f>IF(ISNUMBER(A8),INDEX(Listas!$A$2:$A$8,WEEKDAY(A8)),"")</f>
      </c>
      <c r="C8" s="28" t="s">
        <v>54</v>
      </c>
      <c r="D8" s="28"/>
    </row>
    <row r="9" spans="1:4" x14ac:dyDescent="0.25">
      <c r="A9" s="26">
        <v>46143</v>
      </c>
      <c r="B9" s="20">
        <f>IF(ISNUMBER(A9),INDEX(Listas!$A$2:$A$8,WEEKDAY(A9)),"")</f>
      </c>
      <c r="C9" s="28" t="s">
        <v>55</v>
      </c>
      <c r="D9" s="28"/>
    </row>
    <row r="10" spans="1:4" x14ac:dyDescent="0.25">
      <c r="A10" s="26">
        <v>46180</v>
      </c>
      <c r="B10" s="20">
        <f>IF(ISNUMBER(A10),INDEX(Listas!$A$2:$A$8,WEEKDAY(A10)),"")</f>
      </c>
      <c r="C10" s="28" t="s">
        <v>56</v>
      </c>
      <c r="D10" s="28"/>
    </row>
    <row r="11" spans="1:4" x14ac:dyDescent="0.25">
      <c r="A11" s="26">
        <v>46202</v>
      </c>
      <c r="B11" s="20">
        <f>IF(ISNUMBER(A11),INDEX(Listas!$A$2:$A$8,WEEKDAY(A11)),"")</f>
      </c>
      <c r="C11" s="28" t="s">
        <v>57</v>
      </c>
      <c r="D11" s="28"/>
    </row>
    <row r="12" spans="1:4" x14ac:dyDescent="0.25">
      <c r="A12" s="26">
        <v>46226</v>
      </c>
      <c r="B12" s="20">
        <f>IF(ISNUMBER(A12),INDEX(Listas!$A$2:$A$8,WEEKDAY(A12)),"")</f>
      </c>
      <c r="C12" s="28" t="s">
        <v>58</v>
      </c>
      <c r="D12" s="28"/>
    </row>
    <row r="13" spans="1:4" x14ac:dyDescent="0.25">
      <c r="A13" s="26">
        <v>46231</v>
      </c>
      <c r="B13" s="20">
        <f>IF(ISNUMBER(A13),INDEX(Listas!$A$2:$A$8,WEEKDAY(A13)),"")</f>
      </c>
      <c r="C13" s="28" t="s">
        <v>59</v>
      </c>
      <c r="D13" s="28"/>
    </row>
    <row r="14" spans="1:4" x14ac:dyDescent="0.25">
      <c r="A14" s="26">
        <v>46232</v>
      </c>
      <c r="B14" s="20">
        <f>IF(ISNUMBER(A14),INDEX(Listas!$A$2:$A$8,WEEKDAY(A14)),"")</f>
      </c>
      <c r="C14" s="28" t="s">
        <v>59</v>
      </c>
      <c r="D14" s="28"/>
    </row>
    <row r="15" spans="1:4" x14ac:dyDescent="0.25">
      <c r="A15" s="26">
        <v>46240</v>
      </c>
      <c r="B15" s="20">
        <f>IF(ISNUMBER(A15),INDEX(Listas!$A$2:$A$8,WEEKDAY(A15)),"")</f>
      </c>
      <c r="C15" s="28" t="s">
        <v>60</v>
      </c>
      <c r="D15" s="28"/>
    </row>
    <row r="16" spans="1:4" x14ac:dyDescent="0.25">
      <c r="A16" s="26">
        <v>46264</v>
      </c>
      <c r="B16" s="20">
        <f>IF(ISNUMBER(A16),INDEX(Listas!$A$2:$A$8,WEEKDAY(A16)),"")</f>
      </c>
      <c r="C16" s="28" t="s">
        <v>61</v>
      </c>
      <c r="D16" s="28"/>
    </row>
    <row r="17" spans="1:4" x14ac:dyDescent="0.25">
      <c r="A17" s="26">
        <v>46303</v>
      </c>
      <c r="B17" s="20">
        <f>IF(ISNUMBER(A17),INDEX(Listas!$A$2:$A$8,WEEKDAY(A17)),"")</f>
      </c>
      <c r="C17" s="28" t="s">
        <v>62</v>
      </c>
      <c r="D17" s="28"/>
    </row>
    <row r="18" spans="1:4" x14ac:dyDescent="0.25">
      <c r="A18" s="26">
        <v>46327</v>
      </c>
      <c r="B18" s="20">
        <f>IF(ISNUMBER(A18),INDEX(Listas!$A$2:$A$8,WEEKDAY(A18)),"")</f>
      </c>
      <c r="C18" s="28" t="s">
        <v>63</v>
      </c>
      <c r="D18" s="28"/>
    </row>
    <row r="19" spans="1:4" x14ac:dyDescent="0.25">
      <c r="A19" s="26">
        <v>46364</v>
      </c>
      <c r="B19" s="20">
        <f>IF(ISNUMBER(A19),INDEX(Listas!$A$2:$A$8,WEEKDAY(A19)),"")</f>
      </c>
      <c r="C19" s="28" t="s">
        <v>64</v>
      </c>
      <c r="D19" s="28"/>
    </row>
    <row r="20" spans="1:4" x14ac:dyDescent="0.25">
      <c r="A20" s="26">
        <v>46365</v>
      </c>
      <c r="B20" s="20">
        <f>IF(ISNUMBER(A20),INDEX(Listas!$A$2:$A$8,WEEKDAY(A20)),"")</f>
      </c>
      <c r="C20" s="28" t="s">
        <v>65</v>
      </c>
      <c r="D20" s="28"/>
    </row>
    <row r="21" spans="1:4" x14ac:dyDescent="0.25">
      <c r="A21" s="26">
        <v>46381</v>
      </c>
      <c r="B21" s="20">
        <f>IF(ISNUMBER(A21),INDEX(Listas!$A$2:$A$8,WEEKDAY(A21)),"")</f>
      </c>
      <c r="C21" s="28" t="s">
        <v>66</v>
      </c>
      <c r="D21" s="28"/>
    </row>
    <row r="22" spans="1:4" x14ac:dyDescent="0.25">
      <c r="A22" s="26">
        <v>46388</v>
      </c>
      <c r="B22" s="20">
        <f>IF(ISNUMBER(A22),INDEX(Listas!$A$2:$A$8,WEEKDAY(A22)),"")</f>
      </c>
      <c r="C22" s="28" t="s">
        <v>52</v>
      </c>
      <c r="D22" s="28"/>
    </row>
    <row r="23" spans="1:4" x14ac:dyDescent="0.25">
      <c r="A23" s="26">
        <v>46471</v>
      </c>
      <c r="B23" s="20">
        <f>IF(ISNUMBER(A23),INDEX(Listas!$A$2:$A$8,WEEKDAY(A23)),"")</f>
      </c>
      <c r="C23" s="28" t="s">
        <v>53</v>
      </c>
      <c r="D23" s="28" t="s">
        <v>67</v>
      </c>
    </row>
    <row r="24" spans="1:4" x14ac:dyDescent="0.25">
      <c r="A24" s="26">
        <v>46472</v>
      </c>
      <c r="B24" s="20">
        <f>IF(ISNUMBER(A24),INDEX(Listas!$A$2:$A$8,WEEKDAY(A24)),"")</f>
      </c>
      <c r="C24" s="28" t="s">
        <v>54</v>
      </c>
      <c r="D24" s="28" t="s">
        <v>67</v>
      </c>
    </row>
    <row r="25" spans="1:4" x14ac:dyDescent="0.25">
      <c r="A25" s="26">
        <v>46508</v>
      </c>
      <c r="B25" s="20">
        <f>IF(ISNUMBER(A25),INDEX(Listas!$A$2:$A$8,WEEKDAY(A25)),"")</f>
      </c>
      <c r="C25" s="28" t="s">
        <v>55</v>
      </c>
      <c r="D25" s="28"/>
    </row>
    <row r="26" spans="1:4" x14ac:dyDescent="0.25">
      <c r="A26" s="26">
        <v>46545</v>
      </c>
      <c r="B26" s="20">
        <f>IF(ISNUMBER(A26),INDEX(Listas!$A$2:$A$8,WEEKDAY(A26)),"")</f>
      </c>
      <c r="C26" s="28" t="s">
        <v>56</v>
      </c>
      <c r="D26" s="28"/>
    </row>
    <row r="27" spans="1:4" x14ac:dyDescent="0.25">
      <c r="A27" s="26">
        <v>46567</v>
      </c>
      <c r="B27" s="20">
        <f>IF(ISNUMBER(A27),INDEX(Listas!$A$2:$A$8,WEEKDAY(A27)),"")</f>
      </c>
      <c r="C27" s="28" t="s">
        <v>57</v>
      </c>
      <c r="D27" s="28"/>
    </row>
    <row r="28" spans="1:4" x14ac:dyDescent="0.25">
      <c r="A28" s="26">
        <v>46591</v>
      </c>
      <c r="B28" s="20">
        <f>IF(ISNUMBER(A28),INDEX(Listas!$A$2:$A$8,WEEKDAY(A28)),"")</f>
      </c>
      <c r="C28" s="28" t="s">
        <v>58</v>
      </c>
      <c r="D28" s="28"/>
    </row>
    <row r="29" spans="1:4" x14ac:dyDescent="0.25">
      <c r="A29" s="26">
        <v>46596</v>
      </c>
      <c r="B29" s="20">
        <f>IF(ISNUMBER(A29),INDEX(Listas!$A$2:$A$8,WEEKDAY(A29)),"")</f>
      </c>
      <c r="C29" s="28" t="s">
        <v>59</v>
      </c>
      <c r="D29" s="28"/>
    </row>
    <row r="30" spans="1:4" x14ac:dyDescent="0.25">
      <c r="A30" s="26">
        <v>46597</v>
      </c>
      <c r="B30" s="20">
        <f>IF(ISNUMBER(A30),INDEX(Listas!$A$2:$A$8,WEEKDAY(A30)),"")</f>
      </c>
      <c r="C30" s="28" t="s">
        <v>59</v>
      </c>
      <c r="D30" s="28"/>
    </row>
    <row r="31" spans="1:4" x14ac:dyDescent="0.25">
      <c r="A31" s="26">
        <v>46605</v>
      </c>
      <c r="B31" s="20">
        <f>IF(ISNUMBER(A31),INDEX(Listas!$A$2:$A$8,WEEKDAY(A31)),"")</f>
      </c>
      <c r="C31" s="28" t="s">
        <v>60</v>
      </c>
      <c r="D31" s="28"/>
    </row>
    <row r="32" spans="1:4" x14ac:dyDescent="0.25">
      <c r="A32" s="26">
        <v>46629</v>
      </c>
      <c r="B32" s="20">
        <f>IF(ISNUMBER(A32),INDEX(Listas!$A$2:$A$8,WEEKDAY(A32)),"")</f>
      </c>
      <c r="C32" s="28" t="s">
        <v>61</v>
      </c>
      <c r="D32" s="28"/>
    </row>
    <row r="33" spans="1:4" x14ac:dyDescent="0.25">
      <c r="A33" s="26">
        <v>46668</v>
      </c>
      <c r="B33" s="20">
        <f>IF(ISNUMBER(A33),INDEX(Listas!$A$2:$A$8,WEEKDAY(A33)),"")</f>
      </c>
      <c r="C33" s="28" t="s">
        <v>62</v>
      </c>
      <c r="D33" s="28"/>
    </row>
    <row r="34" spans="1:4" x14ac:dyDescent="0.25">
      <c r="A34" s="26">
        <v>46692</v>
      </c>
      <c r="B34" s="20">
        <f>IF(ISNUMBER(A34),INDEX(Listas!$A$2:$A$8,WEEKDAY(A34)),"")</f>
      </c>
      <c r="C34" s="28" t="s">
        <v>63</v>
      </c>
      <c r="D34" s="28"/>
    </row>
    <row r="35" spans="1:4" x14ac:dyDescent="0.25">
      <c r="A35" s="26">
        <v>46729</v>
      </c>
      <c r="B35" s="20">
        <f>IF(ISNUMBER(A35),INDEX(Listas!$A$2:$A$8,WEEKDAY(A35)),"")</f>
      </c>
      <c r="C35" s="28" t="s">
        <v>64</v>
      </c>
      <c r="D35" s="28"/>
    </row>
    <row r="36" spans="1:4" x14ac:dyDescent="0.25">
      <c r="A36" s="26">
        <v>46730</v>
      </c>
      <c r="B36" s="20">
        <f>IF(ISNUMBER(A36),INDEX(Listas!$A$2:$A$8,WEEKDAY(A36)),"")</f>
      </c>
      <c r="C36" s="28" t="s">
        <v>65</v>
      </c>
      <c r="D36" s="28"/>
    </row>
    <row r="37" spans="1:4" x14ac:dyDescent="0.25">
      <c r="A37" s="26">
        <v>46746</v>
      </c>
      <c r="B37" s="20">
        <f>IF(ISNUMBER(A37),INDEX(Listas!$A$2:$A$8,WEEKDAY(A37)),"")</f>
      </c>
      <c r="C37" s="28" t="s">
        <v>66</v>
      </c>
      <c r="D37" s="28"/>
    </row>
    <row r="38" spans="1:4" x14ac:dyDescent="0.25">
      <c r="A38" s="26"/>
      <c r="B38" s="20">
        <f>IF(ISNUMBER(A38),INDEX(Listas!$A$2:$A$8,WEEKDAY(A38)),"")</f>
      </c>
      <c r="C38" s="28"/>
      <c r="D38" s="28"/>
    </row>
    <row r="39" spans="1:4" x14ac:dyDescent="0.25">
      <c r="A39" s="26"/>
      <c r="B39" s="20">
        <f>IF(ISNUMBER(A39),INDEX(Listas!$A$2:$A$8,WEEKDAY(A39)),"")</f>
      </c>
      <c r="C39" s="28"/>
      <c r="D39" s="28"/>
    </row>
    <row r="40" spans="1:4" x14ac:dyDescent="0.25">
      <c r="A40" s="26"/>
      <c r="B40" s="20">
        <f>IF(ISNUMBER(A40),INDEX(Listas!$A$2:$A$8,WEEKDAY(A40)),"")</f>
      </c>
      <c r="C40" s="28"/>
      <c r="D40" s="28"/>
    </row>
    <row r="41" spans="1:4" x14ac:dyDescent="0.25">
      <c r="A41" s="26"/>
      <c r="B41" s="20">
        <f>IF(ISNUMBER(A41),INDEX(Listas!$A$2:$A$8,WEEKDAY(A41)),"")</f>
      </c>
      <c r="C41" s="28"/>
      <c r="D41" s="28"/>
    </row>
    <row r="42" spans="1:4" x14ac:dyDescent="0.25">
      <c r="A42" s="26"/>
      <c r="B42" s="20">
        <f>IF(ISNUMBER(A42),INDEX(Listas!$A$2:$A$8,WEEKDAY(A42)),"")</f>
      </c>
      <c r="C42" s="28"/>
      <c r="D42" s="28"/>
    </row>
    <row r="43" spans="1:4" x14ac:dyDescent="0.25">
      <c r="A43" s="26"/>
      <c r="B43" s="20">
        <f>IF(ISNUMBER(A43),INDEX(Listas!$A$2:$A$8,WEEKDAY(A43)),"")</f>
      </c>
      <c r="C43" s="28"/>
      <c r="D43" s="28"/>
    </row>
    <row r="44" spans="1:4" x14ac:dyDescent="0.25">
      <c r="A44" s="26"/>
      <c r="B44" s="20">
        <f>IF(ISNUMBER(A44),INDEX(Listas!$A$2:$A$8,WEEKDAY(A44)),"")</f>
      </c>
      <c r="C44" s="28"/>
      <c r="D44" s="28"/>
    </row>
    <row r="45" spans="1:4" x14ac:dyDescent="0.25">
      <c r="A45" s="26"/>
      <c r="B45" s="20">
        <f>IF(ISNUMBER(A45),INDEX(Listas!$A$2:$A$8,WEEKDAY(A45)),"")</f>
      </c>
      <c r="C45" s="28"/>
      <c r="D45" s="28"/>
    </row>
    <row r="46" spans="1:4" x14ac:dyDescent="0.25">
      <c r="A46" s="26"/>
      <c r="B46" s="20">
        <f>IF(ISNUMBER(A46),INDEX(Listas!$A$2:$A$8,WEEKDAY(A46)),"")</f>
      </c>
      <c r="C46" s="28"/>
      <c r="D46" s="28"/>
    </row>
    <row r="47" spans="1:4" x14ac:dyDescent="0.25">
      <c r="A47" s="26"/>
      <c r="B47" s="20">
        <f>IF(ISNUMBER(A47),INDEX(Listas!$A$2:$A$8,WEEKDAY(A47)),"")</f>
      </c>
      <c r="C47" s="28"/>
      <c r="D47" s="28"/>
    </row>
    <row r="48" spans="1:4" x14ac:dyDescent="0.25">
      <c r="A48" s="26"/>
      <c r="B48" s="20">
        <f>IF(ISNUMBER(A48),INDEX(Listas!$A$2:$A$8,WEEKDAY(A48)),"")</f>
      </c>
      <c r="C48" s="28"/>
      <c r="D48" s="28"/>
    </row>
    <row r="49" spans="1:4" x14ac:dyDescent="0.25">
      <c r="A49" s="26"/>
      <c r="B49" s="20">
        <f>IF(ISNUMBER(A49),INDEX(Listas!$A$2:$A$8,WEEKDAY(A49)),"")</f>
      </c>
      <c r="C49" s="28"/>
      <c r="D49" s="28"/>
    </row>
    <row r="51" spans="1:1" x14ac:dyDescent="0.25">
      <c r="A51" s="6" t="s">
        <v>11</v>
      </c>
    </row>
    <row r="52" spans="1:1" x14ac:dyDescent="0.25">
      <c r="A52" s="7" t="s">
        <v>12</v>
      </c>
    </row>
    <row r="53" spans="1:1" x14ac:dyDescent="0.25">
      <c r="A53" s="8" t="s">
        <v>13</v>
      </c>
    </row>
    <row r="54" spans="1:1" x14ac:dyDescent="0.25">
      <c r="A54" s="7" t="s">
        <v>14</v>
      </c>
    </row>
  </sheetData>
  <mergeCells count="3">
    <mergeCell ref="A1:D1"/>
    <mergeCell ref="A2:D2"/>
    <mergeCell ref="A3:D3"/>
  </mergeCells>
  <hyperlinks>
    <hyperlink ref="A53" r:id="rId1"/>
  </hyperlinks>
  <pageMargins left="0.7" right="0.7" top="0.75" bottom="0.75" header="0.3" footer="0.3"/>
  <pageSetup orientation="portrait" horizontalDpi="4294967295" verticalDpi="4294967295" scale="100" fitToWidth="1" fitToHeigh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FormatPr defaultRowHeight="15" outlineLevelRow="0" outlineLevelCol="0" x14ac:dyDescent="55"/>
  <sheetData>
    <row r="1" spans="1:4" x14ac:dyDescent="0.25">
      <c r="A1" t="s">
        <v>30</v>
      </c>
      <c r="B1" t="s">
        <v>68</v>
      </c>
      <c r="C1" t="s">
        <v>69</v>
      </c>
      <c r="D1" t="s">
        <v>70</v>
      </c>
    </row>
    <row r="2" spans="1:4" x14ac:dyDescent="0.25">
      <c r="A2" t="s">
        <v>71</v>
      </c>
      <c r="B2" t="s">
        <v>72</v>
      </c>
      <c r="C2" s="32">
        <v>46023</v>
      </c>
      <c r="D2" t="s">
        <v>73</v>
      </c>
    </row>
    <row r="3" spans="1:4" x14ac:dyDescent="0.25">
      <c r="A3" t="s">
        <v>74</v>
      </c>
      <c r="B3" t="s">
        <v>75</v>
      </c>
      <c r="C3" s="32">
        <v>46054</v>
      </c>
      <c r="D3" t="s">
        <v>76</v>
      </c>
    </row>
    <row r="4" spans="1:4" x14ac:dyDescent="0.25">
      <c r="A4" t="s">
        <v>77</v>
      </c>
      <c r="B4" t="s">
        <v>78</v>
      </c>
      <c r="C4" s="32">
        <v>46082</v>
      </c>
      <c r="D4" t="s">
        <v>79</v>
      </c>
    </row>
    <row r="5" spans="1:4" x14ac:dyDescent="0.25">
      <c r="A5" t="s">
        <v>80</v>
      </c>
      <c r="B5" t="s">
        <v>81</v>
      </c>
      <c r="C5" s="32">
        <v>46113</v>
      </c>
      <c r="D5" t="s">
        <v>82</v>
      </c>
    </row>
    <row r="6" spans="1:4" x14ac:dyDescent="0.25">
      <c r="A6" t="s">
        <v>83</v>
      </c>
      <c r="B6" t="s">
        <v>84</v>
      </c>
      <c r="C6" s="32">
        <v>46143</v>
      </c>
      <c r="D6" t="s">
        <v>85</v>
      </c>
    </row>
    <row r="7" spans="1:4" x14ac:dyDescent="0.25">
      <c r="A7" t="s">
        <v>86</v>
      </c>
      <c r="B7" t="s">
        <v>87</v>
      </c>
      <c r="C7" s="32">
        <v>46174</v>
      </c>
      <c r="D7" t="s">
        <v>88</v>
      </c>
    </row>
    <row r="8" spans="1:4" x14ac:dyDescent="0.25">
      <c r="A8" t="s">
        <v>89</v>
      </c>
      <c r="B8" t="s">
        <v>90</v>
      </c>
      <c r="C8" s="32">
        <v>46204</v>
      </c>
      <c r="D8" t="s">
        <v>91</v>
      </c>
    </row>
    <row r="9" spans="3:4" x14ac:dyDescent="0.25">
      <c r="C9" s="32">
        <v>46235</v>
      </c>
      <c r="D9" t="s">
        <v>92</v>
      </c>
    </row>
    <row r="10" spans="3:4" x14ac:dyDescent="0.25">
      <c r="C10" s="32">
        <v>46266</v>
      </c>
      <c r="D10" t="s">
        <v>93</v>
      </c>
    </row>
    <row r="11" spans="3:4" x14ac:dyDescent="0.25">
      <c r="C11" s="32">
        <v>46296</v>
      </c>
      <c r="D11" t="s">
        <v>94</v>
      </c>
    </row>
    <row r="12" spans="3:4" x14ac:dyDescent="0.25">
      <c r="C12" s="32">
        <v>46327</v>
      </c>
      <c r="D12" t="s">
        <v>95</v>
      </c>
    </row>
    <row r="13" spans="3:4" x14ac:dyDescent="0.25">
      <c r="C13" s="32">
        <v>46357</v>
      </c>
      <c r="D13" t="s">
        <v>96</v>
      </c>
    </row>
    <row r="14" spans="3:3" x14ac:dyDescent="0.25">
      <c r="C14" s="32">
        <v>46388</v>
      </c>
    </row>
    <row r="15" spans="3:3" x14ac:dyDescent="0.25">
      <c r="C15" s="32">
        <v>46419</v>
      </c>
    </row>
    <row r="16" spans="3:3" x14ac:dyDescent="0.25">
      <c r="C16" s="32">
        <v>46447</v>
      </c>
    </row>
    <row r="17" spans="3:3" x14ac:dyDescent="0.25">
      <c r="C17" s="32">
        <v>46478</v>
      </c>
    </row>
    <row r="18" spans="3:3" x14ac:dyDescent="0.25">
      <c r="C18" s="32">
        <v>46508</v>
      </c>
    </row>
    <row r="19" spans="3:3" x14ac:dyDescent="0.25">
      <c r="C19" s="32">
        <v>46539</v>
      </c>
    </row>
    <row r="20" spans="3:3" x14ac:dyDescent="0.25">
      <c r="C20" s="32">
        <v>46569</v>
      </c>
    </row>
    <row r="21" spans="3:3" x14ac:dyDescent="0.25">
      <c r="C21" s="32">
        <v>46600</v>
      </c>
    </row>
    <row r="22" spans="3:3" x14ac:dyDescent="0.25">
      <c r="C22" s="32">
        <v>46631</v>
      </c>
    </row>
    <row r="23" spans="3:3" x14ac:dyDescent="0.25">
      <c r="C23" s="32">
        <v>46661</v>
      </c>
    </row>
    <row r="24" spans="3:3" x14ac:dyDescent="0.25">
      <c r="C24" s="32">
        <v>46692</v>
      </c>
    </row>
    <row r="25" spans="3:3" x14ac:dyDescent="0.25">
      <c r="C25" s="32">
        <v>46722</v>
      </c>
    </row>
    <row r="26" spans="3:3" x14ac:dyDescent="0.25">
      <c r="C26" s="32">
        <v>46753</v>
      </c>
    </row>
    <row r="27" spans="3:3" x14ac:dyDescent="0.25">
      <c r="C27" s="32">
        <v>46784</v>
      </c>
    </row>
    <row r="28" spans="3:3" x14ac:dyDescent="0.25">
      <c r="C28" s="32">
        <v>46813</v>
      </c>
    </row>
    <row r="29" spans="3:3" x14ac:dyDescent="0.25">
      <c r="C29" s="32">
        <v>46844</v>
      </c>
    </row>
    <row r="30" spans="3:3" x14ac:dyDescent="0.25">
      <c r="C30" s="32">
        <v>46874</v>
      </c>
    </row>
    <row r="31" spans="3:3" x14ac:dyDescent="0.25">
      <c r="C31" s="32">
        <v>46905</v>
      </c>
    </row>
    <row r="32" spans="3:3" x14ac:dyDescent="0.25">
      <c r="C32" s="32">
        <v>46935</v>
      </c>
    </row>
    <row r="33" spans="3:3" x14ac:dyDescent="0.25">
      <c r="C33" s="32">
        <v>46966</v>
      </c>
    </row>
    <row r="34" spans="3:3" x14ac:dyDescent="0.25">
      <c r="C34" s="32">
        <v>46997</v>
      </c>
    </row>
    <row r="35" spans="3:3" x14ac:dyDescent="0.25">
      <c r="C35" s="32">
        <v>47027</v>
      </c>
    </row>
    <row r="36" spans="3:3" x14ac:dyDescent="0.25">
      <c r="C36" s="32">
        <v>47058</v>
      </c>
    </row>
    <row r="37" spans="3:3" x14ac:dyDescent="0.25">
      <c r="C37" s="32">
        <v>47088</v>
      </c>
    </row>
    <row r="38" spans="3:3" x14ac:dyDescent="0.25">
      <c r="C38" s="32">
        <v>47119</v>
      </c>
    </row>
    <row r="39" spans="3:3" x14ac:dyDescent="0.25">
      <c r="C39" s="32">
        <v>47150</v>
      </c>
    </row>
    <row r="40" spans="3:3" x14ac:dyDescent="0.25">
      <c r="C40" s="32">
        <v>47178</v>
      </c>
    </row>
    <row r="41" spans="3:3" x14ac:dyDescent="0.25">
      <c r="C41" s="32">
        <v>47209</v>
      </c>
    </row>
    <row r="42" spans="3:3" x14ac:dyDescent="0.25">
      <c r="C42" s="32">
        <v>47239</v>
      </c>
    </row>
    <row r="43" spans="3:3" x14ac:dyDescent="0.25">
      <c r="C43" s="32">
        <v>47270</v>
      </c>
    </row>
    <row r="44" spans="3:3" x14ac:dyDescent="0.25">
      <c r="C44" s="32">
        <v>47300</v>
      </c>
    </row>
    <row r="45" spans="3:3" x14ac:dyDescent="0.25">
      <c r="C45" s="32">
        <v>47331</v>
      </c>
    </row>
    <row r="46" spans="3:3" x14ac:dyDescent="0.25">
      <c r="C46" s="32">
        <v>47362</v>
      </c>
    </row>
    <row r="47" spans="3:3" x14ac:dyDescent="0.25">
      <c r="C47" s="32">
        <v>47392</v>
      </c>
    </row>
    <row r="48" spans="3:3" x14ac:dyDescent="0.25">
      <c r="C48" s="32">
        <v>47423</v>
      </c>
    </row>
    <row r="49" spans="3:3" x14ac:dyDescent="0.25">
      <c r="C49" s="32">
        <v>47453</v>
      </c>
    </row>
    <row r="50" spans="3:3" x14ac:dyDescent="0.25">
      <c r="C50" s="32">
        <v>47484</v>
      </c>
    </row>
    <row r="51" spans="3:3" x14ac:dyDescent="0.25">
      <c r="C51" s="32">
        <v>47515</v>
      </c>
    </row>
    <row r="52" spans="3:3" x14ac:dyDescent="0.25">
      <c r="C52" s="32">
        <v>47543</v>
      </c>
    </row>
    <row r="53" spans="3:3" x14ac:dyDescent="0.25">
      <c r="C53" s="32">
        <v>47574</v>
      </c>
    </row>
    <row r="54" spans="3:3" x14ac:dyDescent="0.25">
      <c r="C54" s="32">
        <v>47604</v>
      </c>
    </row>
    <row r="55" spans="3:3" x14ac:dyDescent="0.25">
      <c r="C55" s="32">
        <v>47635</v>
      </c>
    </row>
    <row r="56" spans="3:3" x14ac:dyDescent="0.25">
      <c r="C56" s="32">
        <v>47665</v>
      </c>
    </row>
    <row r="57" spans="3:3" x14ac:dyDescent="0.25">
      <c r="C57" s="32">
        <v>47696</v>
      </c>
    </row>
    <row r="58" spans="3:3" x14ac:dyDescent="0.25">
      <c r="C58" s="32">
        <v>47727</v>
      </c>
    </row>
    <row r="59" spans="3:3" x14ac:dyDescent="0.25">
      <c r="C59" s="32">
        <v>47757</v>
      </c>
    </row>
    <row r="60" spans="3:3" x14ac:dyDescent="0.25">
      <c r="C60" s="32">
        <v>47788</v>
      </c>
    </row>
    <row r="61" spans="3:3" x14ac:dyDescent="0.25">
      <c r="C61" s="32">
        <v>47818</v>
      </c>
    </row>
    <row r="62" spans="3:3" x14ac:dyDescent="0.25">
      <c r="C62" s="32">
        <v>47849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Instrucciones</vt:lpstr>
      <vt:lpstr>Marcaciones</vt:lpstr>
      <vt:lpstr>Feriados</vt:lpstr>
      <vt:lpstr>Listas</vt:lpstr>
    </vt:vector>
  </TitlesOfParts>
  <Company>EnTurno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EnTurno</dc:creator>
  <dc:title>Sobretiempo por marcaciones en Excel</dc:title>
  <dc:subject/>
  <dc:description/>
  <cp:keywords/>
  <cp:category/>
  <cp:lastModifiedBy>Unknown</cp:lastModifiedBy>
  <dcterms:created xsi:type="dcterms:W3CDTF">2026-10-09T12:00:00Z</dcterms:created>
  <dcterms:modified xsi:type="dcterms:W3CDTF">2026-10-09T12:00:00Z</dcterms:modified>
</cp:coreProperties>
</file>